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<sst xmlns="http://schemas.openxmlformats.org/spreadsheetml/2006/main" uniqueCount="715">
  <si>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</si>
  <si>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</si>
  <si>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</si>
  <si>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</si>
  <si>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</si>
  <si>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</si>
  <si>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</si>
  <si>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</si>
  <si>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</si>
  <si>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</si>
  <si>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</si>
  <si>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</si>
  <si>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</si>
  <si>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</si>
  <si>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</si>
  <si>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</si>
  <si>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</si>
  <si>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</si>
  <si>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</si>
  <si>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</si>
  <si>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</si>
  <si>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</si>
  <si>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</si>
  <si>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</si>
  <si>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</si>
  <si>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</si>
  <si>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</si>
  <si>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</si>
  <si>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</si>
  <si>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</si>
  <si>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</si>
  <si>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</si>
  <si>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</si>
  <si>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</si>
  <si>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</si>
  <si>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</si>
  <si>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</si>
  <si>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</si>
  <si>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</si>
  <si>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</si>
  <si>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</si>
  <si>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</si>
  <si>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</si>
  <si>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</si>
  <si>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</si>
  <si>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</si>
  <si>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</si>
  <si>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</si>
  <si>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</si>
  <si>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</si>
  <si>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</si>
  <si>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</si>
  <si>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</si>
  <si>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</si>
  <si>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</si>
  <si>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</si>
  <si>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</si>
  <si>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</si>
  <si>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</si>
  <si>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</si>
  <si>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</si>
  <si>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</si>
  <si>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</si>
  <si>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</si>
  <si>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</si>
  <si>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</si>
  <si>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</si>
  <si>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</si>
  <si>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</si>
  <si>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</si>
  <si>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</si>
  <si>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</si>
  <si>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</si>
  <si>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</si>
  <si>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</si>
  <si>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</si>
  <si>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</si>
  <si>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</si>
  <si>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</si>
  <si>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</si>
  <si>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</si>
  <si>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</si>
  <si>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</si>
  <si>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</si>
  <si>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</si>
  <si>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</si>
  <si>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</si>
  <si>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</si>
  <si>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</si>
  <si>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</si>
  <si>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</si>
  <si>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</si>
  <si>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</si>
  <si>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</si>
  <si>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</si>
  <si>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</si>
  <si>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</si>
  <si>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</si>
  <si>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</si>
  <si>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</si>
  <si>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</si>
  <si>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</si>
  <si>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</si>
  <si>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</si>
  <si>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</si>
  <si>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</si>
  <si>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</si>
  <si>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</si>
  <si>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</si>
  <si>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</si>
  <si>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</si>
  <si>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</si>
  <si>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</si>
  <si>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</si>
  <si>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</si>
  <si>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</si>
  <si>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</si>
  <si>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</si>
  <si>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</si>
  <si>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</si>
  <si>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</si>
  <si>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</si>
  <si>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</si>
  <si>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</si>
  <si>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</si>
  <si>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</si>
  <si>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</si>
  <si>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</si>
  <si>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</si>
  <si>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</si>
  <si>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</si>
  <si>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</si>
  <si>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</si>
  <si>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</si>
  <si>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</si>
  <si>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</si>
  <si>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</si>
  <si>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</si>
  <si>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</si>
  <si>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</si>
  <si>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</si>
  <si>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</si>
  <si>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</si>
  <si>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</si>
  <si>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</si>
  <si>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</si>
  <si>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</si>
  <si>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</si>
  <si>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</si>
  <si>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</si>
  <si>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</si>
  <si>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</si>
  <si>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</si>
  <si>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</si>
  <si>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</si>
  <si>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</si>
  <si>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</si>
  <si>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</si>
  <si>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</si>
  <si>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</si>
  <si>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</si>
  <si>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</si>
  <si>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</si>
  <si>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</si>
  <si>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</si>
  <si>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</si>
  <si>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</si>
  <si>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</si>
  <si>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</si>
  <si>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</si>
  <si>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</si>
  <si>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</si>
  <si>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</si>
  <si>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</si>
  <si>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</si>
  <si>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</si>
  <si>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</si>
  <si>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</si>
  <si>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</si>
  <si>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</si>
  <si>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</si>
  <si>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</si>
  <si>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</si>
  <si>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</si>
  <si>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</si>
  <si>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</si>
  <si>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</si>
  <si>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</si>
  <si>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</si>
  <si>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</si>
  <si>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</si>
  <si>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</si>
  <si>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</si>
  <si>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</si>
  <si>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</si>
  <si>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</si>
  <si>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</si>
  <si>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</si>
  <si>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</si>
  <si>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</si>
  <si>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</si>
  <si>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</si>
  <si>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</si>
  <si>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</si>
  <si>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</si>
  <si>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</si>
  <si>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</si>
  <si>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</si>
  <si>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</si>
  <si>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</si>
  <si>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</si>
  <si>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</si>
  <si>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</si>
  <si>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</si>
  <si>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</si>
  <si>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</si>
  <si>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</si>
  <si>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</si>
  <si>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</si>
  <si>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</si>
  <si>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</si>
  <si>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</si>
  <si>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</si>
  <si>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</si>
  <si>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</si>
  <si>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</si>
  <si>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</si>
  <si>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</si>
  <si>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</si>
  <si>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</si>
  <si>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</si>
  <si>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</si>
  <si>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</si>
  <si>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</si>
  <si>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</si>
  <si>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</si>
  <si>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</si>
  <si>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</si>
  <si>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</si>
  <si>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</si>
  <si>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</si>
  <si>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</si>
  <si>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</si>
  <si>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</si>
  <si>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</si>
  <si>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</si>
  <si>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</si>
  <si>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</si>
  <si>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</si>
  <si>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</si>
  <si>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</si>
  <si>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</si>
  <si>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</si>
  <si>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</si>
  <si>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</si>
  <si>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</si>
  <si>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</si>
  <si>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</si>
  <si>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</si>
  <si>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</si>
  <si>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</si>
  <si>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</si>
  <si>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</si>
  <si>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</si>
  <si>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</si>
  <si>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</si>
  <si>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</si>
  <si>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</si>
  <si>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</si>
  <si>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</si>
  <si>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</si>
  <si>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</si>
  <si>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</si>
  <si>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</si>
  <si>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</si>
  <si>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</si>
  <si>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</si>
  <si>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</si>
  <si>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</si>
  <si>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</si>
  <si>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</si>
  <si>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</si>
  <si>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</si>
  <si>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</si>
  <si>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</si>
  <si>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</si>
  <si>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</si>
  <si>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</si>
  <si>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</si>
  <si>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</si>
  <si>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</si>
  <si>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</si>
  <si>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</si>
  <si>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</si>
  <si>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</si>
  <si>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</si>
  <si>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</si>
  <si>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</si>
  <si>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</si>
  <si>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</si>
  <si>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</si>
  <si>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</si>
  <si>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</si>
  <si>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</si>
  <si>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</si>
  <si>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</si>
  <si>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</si>
  <si>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</si>
  <si>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</si>
  <si>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</si>
  <si>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</si>
  <si>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</si>
  <si>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</si>
  <si>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</si>
  <si>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</si>
  <si>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</si>
  <si>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</si>
  <si>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</si>
  <si>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</si>
  <si>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</si>
  <si>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</si>
  <si>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</si>
  <si>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</si>
  <si>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</si>
  <si>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</si>
  <si>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</si>
  <si>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</si>
  <si>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</si>
  <si>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</si>
  <si>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</si>
  <si>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</si>
  <si>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</si>
  <si>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</si>
  <si>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</si>
  <si>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</si>
  <si>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</si>
  <si>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</si>
  <si>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</si>
  <si>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</si>
  <si>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</si>
  <si>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</si>
  <si>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</si>
  <si>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</si>
  <si>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</si>
  <si>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</si>
  <si>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</si>
  <si>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</si>
  <si>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</si>
  <si>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</si>
  <si>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</si>
  <si>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</si>
  <si>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</si>
  <si>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</si>
  <si>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</si>
  <si>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</si>
  <si>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</si>
  <si>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</si>
  <si>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</si>
  <si>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</si>
  <si>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</si>
  <si>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</si>
  <si>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</si>
  <si>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</si>
  <si>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</si>
  <si>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</si>
  <si>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</si>
  <si>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</si>
  <si>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</si>
  <si>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</si>
  <si>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</si>
  <si>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</si>
  <si>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</si>
  <si>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</si>
  <si>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</si>
  <si>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</si>
  <si>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</si>
  <si>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</si>
  <si>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</si>
  <si>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</si>
  <si>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</si>
  <si>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</si>
  <si>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</si>
  <si>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</si>
  <si>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</si>
  <si>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</si>
  <si>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</si>
  <si>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</si>
  <si>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</si>
  <si>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</si>
  <si>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</si>
  <si>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</si>
  <si>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</si>
  <si>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</si>
  <si>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</si>
  <si>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</si>
  <si>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</si>
  <si>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</si>
  <si>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</si>
  <si>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</si>
  <si>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</si>
  <si>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</si>
  <si>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</si>
  <si>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</si>
  <si>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</si>
  <si>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</si>
  <si>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</si>
  <si>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</si>
  <si>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</si>
  <si>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</si>
  <si>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</si>
  <si>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</si>
  <si>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</si>
  <si>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Patricia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</si>
  <si>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</si>
  <si>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</si>
  <si>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</si>
  <si>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</si>
  <si>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</si>
  <si>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</si>
  <si>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</si>
  <si>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</si>
  <si>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</si>
  <si>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</si>
  <si>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</si>
  <si>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</si>
  <si>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</si>
  <si>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</si>
  <si>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</si>
  <si>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</si>
  <si>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</si>
  <si>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</si>
  <si>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</si>
  <si>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</si>
  <si>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</si>
  <si>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</si>
  <si>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</si>
  <si>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</si>
  <si>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</si>
  <si>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</si>
  <si>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</si>
  <si>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</si>
  <si>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</si>
  <si>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</si>
  <si>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</si>
  <si>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</si>
  <si>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</si>
  <si>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</si>
  <si>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</si>
  <si>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</si>
  <si>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</si>
  <si>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</si>
  <si>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</si>
  <si>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</si>
  <si>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</si>
  <si>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</si>
  <si>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</si>
  <si>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</si>
  <si>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</si>
  <si>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</si>
  <si>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</si>
  <si>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</si>
  <si>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</si>
  <si>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</si>
  <si>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</si>
  <si>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</si>
  <si>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</si>
  <si>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</si>
  <si>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</si>
  <si>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</si>
  <si>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</si>
  <si>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</si>
  <si>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</si>
  <si>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</si>
  <si>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</si>
  <si>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</si>
  <si>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</si>
  <si>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</si>
  <si>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</si>
  <si>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</si>
  <si>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</si>
  <si>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</si>
  <si>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</si>
  <si>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</si>
  <si>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</si>
  <si>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</si>
  <si>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</si>
  <si>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</si>
  <si>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</si>
  <si>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</si>
  <si>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</si>
  <si>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</si>
  <si>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</si>
  <si>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</si>
  <si>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</si>
  <si>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</si>
  <si>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Andrés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</si>
  <si>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</si>
  <si>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</si>
  <si>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</si>
  <si>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</si>
  <si>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</si>
  <si>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</si>
  <si>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</si>
  <si>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</si>
  <si>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</si>
  <si>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</si>
  <si>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</si>
  <si>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</si>
  <si>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</si>
  <si>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</si>
  <si>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</si>
  <si>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</si>
  <si>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</si>
  <si>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</si>
  <si>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</si>
  <si>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</si>
  <si>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</si>
  <si>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</si>
  <si>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</si>
  <si>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</si>
  <si>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</si>
  <si>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</si>
  <si>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</si>
  <si>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</si>
  <si>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</si>
  <si>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</si>
  <si>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</si>
  <si>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</si>
  <si>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</si>
  <si>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</si>
  <si>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</si>
  <si>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</si>
  <si>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</si>
  <si>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</si>
  <si>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</si>
  <si>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</si>
  <si>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</si>
  <si>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</si>
  <si>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</si>
  <si>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</si>
  <si>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</si>
  <si>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</si>
  <si>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</si>
  <si>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</si>
  <si>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</si>
  <si>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</si>
  <si>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</si>
  <si>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</si>
  <si>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</si>
  <si>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</si>
  <si>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</si>
  <si>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</si>
  <si>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</si>
  <si>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</si>
  <si>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</si>
  <si>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</si>
  <si>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</si>
  <si>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</si>
  <si>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</si>
  <si>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</si>
  <si>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</si>
  <si>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</si>
  <si>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</si>
  <si>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</si>
  <si>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</si>
  <si>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</si>
  <si>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</si>
  <si>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</si>
  <si>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</si>
  <si>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</si>
  <si>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prologo.ventas@gmail.com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</si>
  <si>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</si>
  <si>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</si>
  <si>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</si>
  <si>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</si>
  <si>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</si>
  <si>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</si>
  <si>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</si>
  <si>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</si>
  <si>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</si>
  <si>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</si>
  <si>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</si>
  <si>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</si>
  <si>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</si>
  <si>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</si>
  <si>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</si>
  <si>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</si>
  <si>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</si>
  <si>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</si>
  <si>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</si>
  <si>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</si>
  <si>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</si>
  <si>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</si>
  <si>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</si>
  <si>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</si>
  <si>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</si>
  <si>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</si>
  <si>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</si>
  <si>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</si>
  <si>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</si>
  <si>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</si>
  <si>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</si>
  <si>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</si>
  <si>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</si>
  <si>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</si>
  <si>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</si>
  <si>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</si>
  <si>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</si>
  <si>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</si>
  <si>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</si>
  <si>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</si>
  <si>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</si>
  <si>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</si>
  <si>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</si>
  <si>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</si>
  <si>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</si>
  <si>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</si>
  <si>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</si>
  <si>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</si>
  <si>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</si>
  <si>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</si>
  <si>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</si>
  <si>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</si>
  <si>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</si>
  <si>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</si>
  <si>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</si>
  <si>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</si>
  <si>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</si>
  <si>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</si>
  <si>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</si>
  <si>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</si>
  <si>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</si>
  <si>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</si>
  <si>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</si>
  <si>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</si>
  <si>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</si>
  <si>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</si>
  <si>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</si>
  <si>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</si>
  <si>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</si>
  <si>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</si>
  <si>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</si>
  <si>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</si>
  <si>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</si>
  <si>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</si>
  <si>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</si>
  <si>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</si>
  <si>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</si>
  <si>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</si>
  <si>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</si>
  <si>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</si>
  <si>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</si>
  <si>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</si>
  <si>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</si>
  <si>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</si>
  <si>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</si>
  <si>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</si>
  <si>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</si>
  <si>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</si>
  <si>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</si>
  <si>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</si>
  <si>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</si>
  <si>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</si>
  <si>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</si>
  <si>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</si>
  <si>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</si>
  <si>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</si>
  <si>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</si>
  <si>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</si>
  <si>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Hurtado hincapie</t>
  </si>
  <si>
    <t>Álvaro</t>
  </si>
  <si>
    <t>Claro</t>
  </si>
  <si>
    <t>horrorva@hotmail.com</t>
  </si>
  <si>
    <t>paolaisabelroa@gmail.com</t>
  </si>
  <si>
    <t>Papla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</si>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</sst>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38" TargetMode="External"/><Relationship Id="rId_hyperlink_21" Type="http://schemas.openxmlformats.org/officeDocument/2006/relationships/hyperlink" Target="#Clientes!A40" TargetMode="External"/><Relationship Id="rId_hyperlink_22" Type="http://schemas.openxmlformats.org/officeDocument/2006/relationships/hyperlink" Target="#Clientes!A20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90\whatsapp-image-2022-09-28-at-7-33-37-am-63343f4094393.jpg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90\whatsapp-image-2022-09-28-at-7-33-36-am-63343f50d0d85.jpg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90\whatsapp-image-2022-09-28-at-7-38-06-am-63344069ac42c.jpg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90\whatsapp-image-2022-09-28-at-7-39-26-am-6334408b6734b.jpg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90\camscanner-09-28-2022-15-45-6334bac55bf1f.pdf" TargetMode="External"/><Relationship Id="rId_hyperlink_563" Type="http://schemas.openxmlformats.org/officeDocument/2006/relationships/hyperlink" Target="#Clientes!A35" TargetMode="External"/><Relationship Id="rId_hyperlink_564" Type="http://schemas.openxmlformats.org/officeDocument/2006/relationships/hyperlink" Target="archivos\cliente\90\whatsapp-image-2022-09-28-at-4-22-53-pm-6334bb3cdfd2b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7\rut-632dbc4ef1c27.pdf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7\cedula-paola-1-632dbcbbd82c8.pdf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7\referencia-bancaria-632dbdc46832c.pdf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7\roa-urrego-paola-isabel-prosa-del-mundo-espacio-edu-632dbe5282882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7\extracto-198003571-202206-cta-ahorros-6198-632dbecbe86ed.pdf" TargetMode="External"/><Relationship Id="rId_hyperlink_575" Type="http://schemas.openxmlformats.org/officeDocument/2006/relationships/hyperlink" Target="#Clientes!A36" TargetMode="External"/><Relationship Id="rId_hyperlink_576" Type="http://schemas.openxmlformats.org/officeDocument/2006/relationships/hyperlink" Target="archivos\cliente\97\rta-ano-2021-1-632dbf4deaa16.pdf" TargetMode="External"/><Relationship Id="rId_hyperlink_577" Type="http://schemas.openxmlformats.org/officeDocument/2006/relationships/hyperlink" Target="#Clientes!A36" TargetMode="External"/><Relationship Id="rId_hyperlink_578" Type="http://schemas.openxmlformats.org/officeDocument/2006/relationships/hyperlink" Target="archivos\cliente\97\balance-paola-roa-2021-632dbf748bd79.pdf" TargetMode="External"/><Relationship Id="rId_hyperlink_579" Type="http://schemas.openxmlformats.org/officeDocument/2006/relationships/hyperlink" Target="#Clientes!A36" TargetMode="External"/><Relationship Id="rId_hyperlink_580" Type="http://schemas.openxmlformats.org/officeDocument/2006/relationships/hyperlink" Target="archivos\cliente\97\firma-632dc06d8eb71.jpg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103\2022-05-08-rut-63336c430dacd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103\ce-dula-amqr-63336c5d4f9bb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103\2022-certificado-bancario-63336c663115b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103\renta-2021-alejandra-quintero-2117674408498-1-63336cac508ec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103\carta-taschen-63336d34a5114.pdf" TargetMode="External"/><Relationship Id="rId_hyperlink_591" Type="http://schemas.openxmlformats.org/officeDocument/2006/relationships/hyperlink" Target="#Clientes!A37" TargetMode="External"/><Relationship Id="rId_hyperlink_592" Type="http://schemas.openxmlformats.org/officeDocument/2006/relationships/hyperlink" Target="archivos\cliente\103\firma-63336dcb4abcc.png" TargetMode="External"/><Relationship Id="rId_hyperlink_593" Type="http://schemas.openxmlformats.org/officeDocument/2006/relationships/hyperlink" Target="#Clientes!A37" TargetMode="External"/><Relationship Id="rId_hyperlink_594" Type="http://schemas.openxmlformats.org/officeDocument/2006/relationships/hyperlink" Target="archivos\cliente\103\huella-digital-alejandra-63336dcb4aefb.jpg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4\rut-63349feeb0241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4\rut-holguin-6334a07372bb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4\cedula-de-ciudadania-rlegal-mdla-6334a09249e67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4\itau-8530-6334a09c70886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4\camara-de-comercio-sept-19-6334a110b910d.pdf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4\renta2021-6334a123d49a7.pdf" TargetMode="External"/><Relationship Id="rId_hyperlink_607" Type="http://schemas.openxmlformats.org/officeDocument/2006/relationships/hyperlink" Target="#Clientes!A38" TargetMode="External"/><Relationship Id="rId_hyperlink_608" Type="http://schemas.openxmlformats.org/officeDocument/2006/relationships/hyperlink" Target="archivos\cliente\104\documentos-cierre-ano-2021-6334a13910841.pdf" TargetMode="External"/><Relationship Id="rId_hyperlink_609" Type="http://schemas.openxmlformats.org/officeDocument/2006/relationships/hyperlink" Target="#Clientes!A38" TargetMode="External"/><Relationship Id="rId_hyperlink_610" Type="http://schemas.openxmlformats.org/officeDocument/2006/relationships/hyperlink" Target="archivos\cliente\104\firma-mdla-6334a155c131a.jpg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6\rut-actualizado-mayo-2022-633615162e4d1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6\cedula-6336152aa46b4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6\banco-davivienda-6336154486ec7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6\declaracion-de-renta-2022-6336171d8f7a7.pdf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6\extractos-635c5f330d0bd.pdf" TargetMode="External"/><Relationship Id="rId_hyperlink_621" Type="http://schemas.openxmlformats.org/officeDocument/2006/relationships/hyperlink" Target="#Clientes!A39" TargetMode="External"/><Relationship Id="rId_hyperlink_622" Type="http://schemas.openxmlformats.org/officeDocument/2006/relationships/hyperlink" Target="archivos\cliente\106\banco-2-635c606eeb520.pdf" TargetMode="External"/><Relationship Id="rId_hyperlink_623" Type="http://schemas.openxmlformats.org/officeDocument/2006/relationships/hyperlink" Target="#Clientes!A39" TargetMode="External"/><Relationship Id="rId_hyperlink_624" Type="http://schemas.openxmlformats.org/officeDocument/2006/relationships/hyperlink" Target="archivos\cliente\106\referencia-comercial-planeta-635bf4ba63498.pdf" TargetMode="External"/><Relationship Id="rId_hyperlink_625" Type="http://schemas.openxmlformats.org/officeDocument/2006/relationships/hyperlink" Target="#Clientes!A39" TargetMode="External"/><Relationship Id="rId_hyperlink_626" Type="http://schemas.openxmlformats.org/officeDocument/2006/relationships/hyperlink" Target="archivos\cliente\106\libreria-javier-2021-635c57bd81872.pdf" TargetMode="External"/><Relationship Id="rId_hyperlink_627" Type="http://schemas.openxmlformats.org/officeDocument/2006/relationships/hyperlink" Target="#Clientes!A39" TargetMode="External"/><Relationship Id="rId_hyperlink_628" Type="http://schemas.openxmlformats.org/officeDocument/2006/relationships/hyperlink" Target="archivos\cliente\106\referencia-comercial-penguin-random-63603e60bc072.pdf" TargetMode="External"/><Relationship Id="rId_hyperlink_629" Type="http://schemas.openxmlformats.org/officeDocument/2006/relationships/hyperlink" Target="#Clientes!A39" TargetMode="External"/><Relationship Id="rId_hyperlink_630" Type="http://schemas.openxmlformats.org/officeDocument/2006/relationships/hyperlink" Target="archivos\cliente\106\firma-6360402e0627e.jpg" TargetMode="External"/><Relationship Id="rId_hyperlink_631" Type="http://schemas.openxmlformats.org/officeDocument/2006/relationships/hyperlink" Target="#Clientes!A39" TargetMode="External"/><Relationship Id="rId_hyperlink_632" Type="http://schemas.openxmlformats.org/officeDocument/2006/relationships/hyperlink" Target="archivos\cliente\106\huella-6360402e06414.jpg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8\rut-contrabajo-sas-2022-633de979398aa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8\rut-monica-chacon-actual-2022-633deaa67749c.pdf" TargetMode="External"/><Relationship Id="rId_hyperlink_637" Type="http://schemas.openxmlformats.org/officeDocument/2006/relationships/hyperlink" Target="#Clientes!A40" TargetMode="External"/><Relationship Id="rId_hyperlink_638" Type="http://schemas.openxmlformats.org/officeDocument/2006/relationships/hyperlink" Target="archivos\cliente\108\ccmonicachacon-633deab05d06a.pdf" TargetMode="External"/><Relationship Id="rId_hyperlink_639" Type="http://schemas.openxmlformats.org/officeDocument/2006/relationships/hyperlink" Target="#Clientes!A40" TargetMode="External"/><Relationship Id="rId_hyperlink_640" Type="http://schemas.openxmlformats.org/officeDocument/2006/relationships/hyperlink" Target="archivos\cliente\108\certificado-bancodavivienda-633deab799aa5.pdf" TargetMode="External"/><Relationship Id="rId_hyperlink_641" Type="http://schemas.openxmlformats.org/officeDocument/2006/relationships/hyperlink" Target="#Clientes!A40" TargetMode="External"/><Relationship Id="rId_hyperlink_642" Type="http://schemas.openxmlformats.org/officeDocument/2006/relationships/hyperlink" Target="archivos\cliente\108\referencia-comercial-633deabf528a6.pdf" TargetMode="External"/><Relationship Id="rId_hyperlink_643" Type="http://schemas.openxmlformats.org/officeDocument/2006/relationships/hyperlink" Target="#Clientes!A40" TargetMode="External"/><Relationship Id="rId_hyperlink_644" Type="http://schemas.openxmlformats.org/officeDocument/2006/relationships/hyperlink" Target="archivos\cliente\108\certificado-de-existencia-633df731344d8.pdf" TargetMode="External"/><Relationship Id="rId_hyperlink_645" Type="http://schemas.openxmlformats.org/officeDocument/2006/relationships/hyperlink" Target="#Clientes!A40" TargetMode="External"/><Relationship Id="rId_hyperlink_646" Type="http://schemas.openxmlformats.org/officeDocument/2006/relationships/hyperlink" Target="archivos\cliente\108\extracto-junio2022-633df73ea2270.pdf" TargetMode="External"/><Relationship Id="rId_hyperlink_647" Type="http://schemas.openxmlformats.org/officeDocument/2006/relationships/hyperlink" Target="#Clientes!A40" TargetMode="External"/><Relationship Id="rId_hyperlink_648" Type="http://schemas.openxmlformats.org/officeDocument/2006/relationships/hyperlink" Target="archivos\cliente\108\renta-ano-2020-monica-633df770595db.pdf" TargetMode="External"/><Relationship Id="rId_hyperlink_649" Type="http://schemas.openxmlformats.org/officeDocument/2006/relationships/hyperlink" Target="#Clientes!A40" TargetMode="External"/><Relationship Id="rId_hyperlink_650" Type="http://schemas.openxmlformats.org/officeDocument/2006/relationships/hyperlink" Target="archivos\cliente\108\balance-incial-2022-contrabajo-firmado-633df7814aef2.pdf" TargetMode="External"/><Relationship Id="rId_hyperlink_651" Type="http://schemas.openxmlformats.org/officeDocument/2006/relationships/hyperlink" Target="#Clientes!A40" TargetMode="External"/><Relationship Id="rId_hyperlink_652" Type="http://schemas.openxmlformats.org/officeDocument/2006/relationships/hyperlink" Target="archivos\cliente\108\sin-titulo-633e021c305a9.png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10\rut-635aeaf54228a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10\cc-representante-legal-635aeafd76c63.pdf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10\davivienda-certificacio-n-de-producto2811-635aeb0c8cd78.pdf" TargetMode="External"/><Relationship Id="rId_hyperlink_659" Type="http://schemas.openxmlformats.org/officeDocument/2006/relationships/hyperlink" Target="#Clientes!A41" TargetMode="External"/><Relationship Id="rId_hyperlink_660" Type="http://schemas.openxmlformats.org/officeDocument/2006/relationships/hyperlink" Target="archivos\cliente\110\referencia-comercial-fce-el-callejo-n-libreri-a-635aeb1d27d63.pdf" TargetMode="External"/><Relationship Id="rId_hyperlink_661" Type="http://schemas.openxmlformats.org/officeDocument/2006/relationships/hyperlink" Target="#Clientes!A41" TargetMode="External"/><Relationship Id="rId_hyperlink_662" Type="http://schemas.openxmlformats.org/officeDocument/2006/relationships/hyperlink" Target="archivos\cliente\110\extracto-cuentadeahorros-2022-04-01t00-00-00-635aeb3f7aedf.pdf" TargetMode="External"/><Relationship Id="rId_hyperlink_663" Type="http://schemas.openxmlformats.org/officeDocument/2006/relationships/hyperlink" Target="#Clientes!A41" TargetMode="External"/><Relationship Id="rId_hyperlink_664" Type="http://schemas.openxmlformats.org/officeDocument/2006/relationships/hyperlink" Target="archivos\cliente\110\certificado-de-ingresos-y-declaracion-renta-2020-2021-635aeb8b73b5f.pdf" TargetMode="External"/><Relationship Id="rId_hyperlink_665" Type="http://schemas.openxmlformats.org/officeDocument/2006/relationships/hyperlink" Target="#Clientes!A41" TargetMode="External"/><Relationship Id="rId_hyperlink_666" Type="http://schemas.openxmlformats.org/officeDocument/2006/relationships/hyperlink" Target="archivos\cliente\110\referencia-bancaria-bdb-635aeba8cab85.pdf" TargetMode="External"/><Relationship Id="rId_hyperlink_667" Type="http://schemas.openxmlformats.org/officeDocument/2006/relationships/hyperlink" Target="#Clientes!A41" TargetMode="External"/><Relationship Id="rId_hyperlink_668" Type="http://schemas.openxmlformats.org/officeDocument/2006/relationships/hyperlink" Target="archivos\cliente\110\firma-635aee4cbb685.pdf" TargetMode="External"/><Relationship Id="rId_hyperlink_669" Type="http://schemas.openxmlformats.org/officeDocument/2006/relationships/hyperlink" Target="#Clientes!A41" TargetMode="External"/><Relationship Id="rId_hyperlink_670" Type="http://schemas.openxmlformats.org/officeDocument/2006/relationships/hyperlink" Target="archivos\cliente\110\huella-635aee4cbbb8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52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1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193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24719419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3123457023</v>
      </c>
      <c r="W35" t="s">
        <v>275</v>
      </c>
      <c r="X35"/>
      <c r="Y35" t="s">
        <v>274</v>
      </c>
      <c r="Z35" t="s">
        <v>67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 t="s">
        <v>278</v>
      </c>
      <c r="F36" t="s">
        <v>279</v>
      </c>
      <c r="G36" t="s">
        <v>280</v>
      </c>
      <c r="H36" t="s">
        <v>281</v>
      </c>
      <c r="I36" t="s">
        <v>63</v>
      </c>
      <c r="J36">
        <v>52996719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3124204273</v>
      </c>
      <c r="W36" t="s">
        <v>282</v>
      </c>
      <c r="X36"/>
      <c r="Y36" t="s">
        <v>283</v>
      </c>
      <c r="Z36" t="s">
        <v>88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284</v>
      </c>
    </row>
    <row r="37" spans="1:36">
      <c r="A37"/>
      <c r="B37" t="s">
        <v>58</v>
      </c>
      <c r="C37"/>
      <c r="D37" t="s">
        <v>285</v>
      </c>
      <c r="E37" t="s">
        <v>218</v>
      </c>
      <c r="F37" t="s">
        <v>286</v>
      </c>
      <c r="G37" t="s">
        <v>287</v>
      </c>
      <c r="H37" t="s">
        <v>288</v>
      </c>
      <c r="I37" t="s">
        <v>63</v>
      </c>
      <c r="J37">
        <v>43252955</v>
      </c>
      <c r="K37"/>
      <c r="L37"/>
      <c r="M37"/>
      <c r="N37"/>
      <c r="O37"/>
      <c r="P37"/>
      <c r="Q37"/>
      <c r="R37"/>
      <c r="S37" t="s">
        <v>289</v>
      </c>
      <c r="T37" t="s">
        <v>52</v>
      </c>
      <c r="U37" t="s">
        <v>290</v>
      </c>
      <c r="V37">
        <v>3003662284</v>
      </c>
      <c r="W37"/>
      <c r="X37">
        <v>3003662284</v>
      </c>
      <c r="Y37" t="s">
        <v>291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292</v>
      </c>
    </row>
    <row r="38" spans="1:36">
      <c r="A38"/>
      <c r="B38" t="s">
        <v>35</v>
      </c>
      <c r="C38" t="s">
        <v>293</v>
      </c>
      <c r="D38"/>
      <c r="E38"/>
      <c r="F38"/>
      <c r="G38"/>
      <c r="H38"/>
      <c r="I38" t="s">
        <v>37</v>
      </c>
      <c r="J38">
        <v>800094949</v>
      </c>
      <c r="K38">
        <v>9</v>
      </c>
      <c r="L38" t="s">
        <v>294</v>
      </c>
      <c r="M38" t="s">
        <v>295</v>
      </c>
      <c r="N38" t="s">
        <v>40</v>
      </c>
      <c r="O38">
        <v>110311</v>
      </c>
      <c r="P38" t="s">
        <v>295</v>
      </c>
      <c r="Q38" t="s">
        <v>40</v>
      </c>
      <c r="R38">
        <v>110311</v>
      </c>
      <c r="S38" t="s">
        <v>41</v>
      </c>
      <c r="T38" t="s">
        <v>52</v>
      </c>
      <c r="U38"/>
      <c r="V38"/>
      <c r="W38"/>
      <c r="X38"/>
      <c r="Y38"/>
      <c r="Z38" t="s">
        <v>54</v>
      </c>
      <c r="AA38"/>
      <c r="AB38" t="s">
        <v>89</v>
      </c>
      <c r="AC38" t="s">
        <v>296</v>
      </c>
      <c r="AD38" t="s">
        <v>42</v>
      </c>
      <c r="AE38">
        <v>9102</v>
      </c>
      <c r="AF38" t="s">
        <v>52</v>
      </c>
      <c r="AG38"/>
      <c r="AH38" t="s">
        <v>52</v>
      </c>
      <c r="AI38" t="s">
        <v>297</v>
      </c>
    </row>
    <row r="39" spans="1:36">
      <c r="A39"/>
      <c r="B39" t="s">
        <v>58</v>
      </c>
      <c r="C39"/>
      <c r="D39" t="s">
        <v>298</v>
      </c>
      <c r="E39" t="s">
        <v>299</v>
      </c>
      <c r="F39" t="s">
        <v>300</v>
      </c>
      <c r="G39" t="s">
        <v>301</v>
      </c>
      <c r="H39" t="s">
        <v>302</v>
      </c>
      <c r="I39" t="s">
        <v>63</v>
      </c>
      <c r="J39">
        <v>12996842</v>
      </c>
      <c r="K39"/>
      <c r="L39"/>
      <c r="M39"/>
      <c r="N39"/>
      <c r="O39"/>
      <c r="P39"/>
      <c r="Q39"/>
      <c r="R39"/>
      <c r="S39" t="s">
        <v>64</v>
      </c>
      <c r="T39" t="s">
        <v>42</v>
      </c>
      <c r="U39" t="s">
        <v>303</v>
      </c>
      <c r="V39">
        <v>3003353398</v>
      </c>
      <c r="W39" t="s">
        <v>304</v>
      </c>
      <c r="X39">
        <v>3003353398</v>
      </c>
      <c r="Y39" t="s">
        <v>305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306</v>
      </c>
    </row>
    <row r="40" spans="1:36">
      <c r="A40"/>
      <c r="B40" t="s">
        <v>35</v>
      </c>
      <c r="C40" t="s">
        <v>307</v>
      </c>
      <c r="D40"/>
      <c r="E40"/>
      <c r="F40"/>
      <c r="G40"/>
      <c r="H40" t="s">
        <v>308</v>
      </c>
      <c r="I40" t="s">
        <v>37</v>
      </c>
      <c r="J40" t="s">
        <v>309</v>
      </c>
      <c r="K40">
        <v>4</v>
      </c>
      <c r="L40" t="s">
        <v>310</v>
      </c>
      <c r="M40" t="s">
        <v>311</v>
      </c>
      <c r="N40" t="s">
        <v>40</v>
      </c>
      <c r="O40">
        <v>110311</v>
      </c>
      <c r="P40" t="s">
        <v>311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44</v>
      </c>
      <c r="AA40"/>
      <c r="AB40" t="s">
        <v>45</v>
      </c>
      <c r="AC40" t="s">
        <v>312</v>
      </c>
      <c r="AD40" t="s">
        <v>42</v>
      </c>
      <c r="AE40">
        <v>4761</v>
      </c>
      <c r="AF40" t="s">
        <v>42</v>
      </c>
      <c r="AG40">
        <v>4761</v>
      </c>
      <c r="AH40" t="s">
        <v>52</v>
      </c>
      <c r="AI40" t="s">
        <v>313</v>
      </c>
    </row>
    <row r="41" spans="1:36">
      <c r="A41"/>
      <c r="B41" t="s">
        <v>58</v>
      </c>
      <c r="C41"/>
      <c r="D41" t="s">
        <v>314</v>
      </c>
      <c r="E41" t="s">
        <v>315</v>
      </c>
      <c r="F41" t="s">
        <v>316</v>
      </c>
      <c r="G41" t="s">
        <v>317</v>
      </c>
      <c r="H41" t="s">
        <v>318</v>
      </c>
      <c r="I41" t="s">
        <v>63</v>
      </c>
      <c r="J41">
        <v>79487573</v>
      </c>
      <c r="K41"/>
      <c r="L41"/>
      <c r="M41"/>
      <c r="N41"/>
      <c r="O41"/>
      <c r="P41"/>
      <c r="Q41"/>
      <c r="R41"/>
      <c r="S41" t="s">
        <v>64</v>
      </c>
      <c r="T41" t="s">
        <v>52</v>
      </c>
      <c r="U41" t="s">
        <v>319</v>
      </c>
      <c r="V41">
        <v>3105694909</v>
      </c>
      <c r="W41"/>
      <c r="X41">
        <v>3160480404</v>
      </c>
      <c r="Y41" t="s">
        <v>320</v>
      </c>
      <c r="Z41" t="s">
        <v>67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322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323</v>
      </c>
    </row>
    <row r="3" spans="1:12">
      <c r="A3" t="str">
        <f>HYPERLINK("#Clientes!A15","Villegas Editores")</f>
        <v>Villegas Editores</v>
      </c>
      <c r="B3" t="s">
        <v>324</v>
      </c>
      <c r="C3"/>
      <c r="D3" t="s">
        <v>325</v>
      </c>
      <c r="E3" t="s">
        <v>326</v>
      </c>
      <c r="F3" t="s">
        <v>63</v>
      </c>
      <c r="G3">
        <v>52619402</v>
      </c>
      <c r="H3" t="s">
        <v>327</v>
      </c>
      <c r="I3">
        <v>3173723989</v>
      </c>
      <c r="J3" t="s">
        <v>328</v>
      </c>
      <c r="K3" t="s">
        <v>329</v>
      </c>
    </row>
    <row r="4" spans="1:12">
      <c r="A4" t="str">
        <f>HYPERLINK("#Clientes!A19","EL ARCANO LIBRERIA")</f>
        <v>EL ARCANO LIBRERIA</v>
      </c>
      <c r="B4" t="s">
        <v>330</v>
      </c>
      <c r="C4"/>
      <c r="D4" t="s">
        <v>331</v>
      </c>
      <c r="E4" t="s">
        <v>332</v>
      </c>
      <c r="F4" t="s">
        <v>63</v>
      </c>
      <c r="G4">
        <v>41669761</v>
      </c>
      <c r="H4" t="s">
        <v>333</v>
      </c>
      <c r="I4">
        <v>3208525039</v>
      </c>
      <c r="J4" t="s">
        <v>334</v>
      </c>
      <c r="K4" t="s">
        <v>335</v>
      </c>
    </row>
    <row r="5" spans="1:12">
      <c r="A5" t="str">
        <f>HYPERLINK("#Clientes!A16","Casa Tomada Libros y Café")</f>
        <v>Casa Tomada Libros y Café</v>
      </c>
      <c r="B5" t="s">
        <v>336</v>
      </c>
      <c r="C5" t="s">
        <v>218</v>
      </c>
      <c r="D5" t="s">
        <v>337</v>
      </c>
      <c r="E5" t="s">
        <v>338</v>
      </c>
      <c r="F5" t="s">
        <v>63</v>
      </c>
      <c r="G5">
        <v>34544256</v>
      </c>
      <c r="H5" t="s">
        <v>339</v>
      </c>
      <c r="I5">
        <v>3114403870</v>
      </c>
      <c r="J5" t="s">
        <v>340</v>
      </c>
      <c r="K5" t="s">
        <v>341</v>
      </c>
    </row>
    <row r="6" spans="1:12">
      <c r="A6" t="str">
        <f>HYPERLINK("#Clientes!A13","Café Nicanor SAS -  Librería Hojas de Parra")</f>
        <v>Café Nicanor SAS -  Librería Hojas de Parra</v>
      </c>
      <c r="B6" t="s">
        <v>342</v>
      </c>
      <c r="C6" t="s">
        <v>343</v>
      </c>
      <c r="D6" t="s">
        <v>344</v>
      </c>
      <c r="E6" t="s">
        <v>345</v>
      </c>
      <c r="F6" t="s">
        <v>63</v>
      </c>
      <c r="G6">
        <v>41797920</v>
      </c>
      <c r="H6" t="s">
        <v>346</v>
      </c>
      <c r="I6">
        <v>3143399859</v>
      </c>
      <c r="J6" t="s">
        <v>347</v>
      </c>
      <c r="K6" t="s">
        <v>348</v>
      </c>
    </row>
    <row r="7" spans="1:12">
      <c r="A7" t="str">
        <f>HYPERLINK("#Clientes!A24","FCE")</f>
        <v>FCE</v>
      </c>
      <c r="B7" t="s">
        <v>349</v>
      </c>
      <c r="C7"/>
      <c r="D7" t="s">
        <v>350</v>
      </c>
      <c r="E7" t="s">
        <v>351</v>
      </c>
      <c r="F7" t="s">
        <v>63</v>
      </c>
      <c r="G7">
        <v>52274987</v>
      </c>
      <c r="H7" t="s">
        <v>352</v>
      </c>
      <c r="I7">
        <v>3106197638</v>
      </c>
      <c r="J7" t="s">
        <v>353</v>
      </c>
      <c r="K7" t="s">
        <v>354</v>
      </c>
    </row>
    <row r="8" spans="1:12">
      <c r="A8" t="str">
        <f>HYPERLINK("#Clientes!A23","LIBRERIAS WILBORADA 1047 SAS")</f>
        <v>LIBRERIAS WILBORADA 1047 SAS</v>
      </c>
      <c r="B8" t="s">
        <v>355</v>
      </c>
      <c r="C8"/>
      <c r="D8" t="s">
        <v>356</v>
      </c>
      <c r="E8" t="s">
        <v>357</v>
      </c>
      <c r="F8" t="s">
        <v>63</v>
      </c>
      <c r="G8">
        <v>35458069</v>
      </c>
      <c r="H8" t="s">
        <v>358</v>
      </c>
      <c r="I8">
        <v>3102548431</v>
      </c>
      <c r="J8" t="s">
        <v>359</v>
      </c>
      <c r="K8" t="s">
        <v>360</v>
      </c>
    </row>
    <row r="9" spans="1:12">
      <c r="A9" t="str">
        <f>HYPERLINK("#Clientes!A18","Prólogo libros")</f>
        <v>Prólogo libros</v>
      </c>
      <c r="B9" t="s">
        <v>361</v>
      </c>
      <c r="C9"/>
      <c r="D9" t="s">
        <v>362</v>
      </c>
      <c r="E9" t="s">
        <v>363</v>
      </c>
      <c r="F9" t="s">
        <v>63</v>
      </c>
      <c r="G9">
        <v>438052</v>
      </c>
      <c r="H9" t="s">
        <v>364</v>
      </c>
      <c r="I9">
        <v>3002014573</v>
      </c>
      <c r="J9" t="s">
        <v>365</v>
      </c>
      <c r="K9" t="s">
        <v>366</v>
      </c>
    </row>
    <row r="10" spans="1:12">
      <c r="A10" t="str">
        <f>HYPERLINK("#Clientes!A28","Bukz")</f>
        <v>Bukz</v>
      </c>
      <c r="B10" t="s">
        <v>367</v>
      </c>
      <c r="C10"/>
      <c r="D10" t="s">
        <v>368</v>
      </c>
      <c r="E10" t="s">
        <v>369</v>
      </c>
      <c r="F10" t="s">
        <v>63</v>
      </c>
      <c r="G10">
        <v>1037572021</v>
      </c>
      <c r="H10" t="s">
        <v>370</v>
      </c>
      <c r="I10">
        <v>3108416012</v>
      </c>
      <c r="J10"/>
      <c r="K10" t="s">
        <v>371</v>
      </c>
    </row>
    <row r="11" spans="1:12">
      <c r="A11" t="str">
        <f>HYPERLINK("#Clientes!A25","Ambientes de Aprendizaje SAS")</f>
        <v>Ambientes de Aprendizaje SAS</v>
      </c>
      <c r="B11" t="s">
        <v>372</v>
      </c>
      <c r="C11" t="s">
        <v>373</v>
      </c>
      <c r="D11" t="s">
        <v>374</v>
      </c>
      <c r="E11" t="s">
        <v>375</v>
      </c>
      <c r="F11" t="s">
        <v>63</v>
      </c>
      <c r="G11">
        <v>31267203</v>
      </c>
      <c r="H11" t="s">
        <v>376</v>
      </c>
      <c r="I11">
        <v>3104156446</v>
      </c>
      <c r="J11" t="s">
        <v>377</v>
      </c>
      <c r="K11" t="s">
        <v>378</v>
      </c>
    </row>
    <row r="12" spans="1:12">
      <c r="A12" t="str">
        <f>HYPERLINK("#Clientes!A26","Oromo café librería")</f>
        <v>Oromo café librería</v>
      </c>
      <c r="B12" t="s">
        <v>379</v>
      </c>
      <c r="C12" t="s">
        <v>380</v>
      </c>
      <c r="D12" t="s">
        <v>381</v>
      </c>
      <c r="E12" t="s">
        <v>382</v>
      </c>
      <c r="F12" t="s">
        <v>63</v>
      </c>
      <c r="G12">
        <v>94552157</v>
      </c>
      <c r="H12" t="s">
        <v>383</v>
      </c>
      <c r="I12">
        <v>3174199928</v>
      </c>
      <c r="J12"/>
      <c r="K12" t="s">
        <v>384</v>
      </c>
    </row>
    <row r="13" spans="1:12">
      <c r="A13" t="str">
        <f>HYPERLINK("#Clientes!A21","Andes Libreria Com")</f>
        <v>Andes Libreria Com</v>
      </c>
      <c r="B13" t="s">
        <v>315</v>
      </c>
      <c r="C13" t="s">
        <v>298</v>
      </c>
      <c r="D13" t="s">
        <v>385</v>
      </c>
      <c r="E13" t="s">
        <v>386</v>
      </c>
      <c r="F13" t="s">
        <v>63</v>
      </c>
      <c r="G13">
        <v>19151193</v>
      </c>
      <c r="H13" t="s">
        <v>387</v>
      </c>
      <c r="I13">
        <v>3197813522</v>
      </c>
      <c r="J13" t="s">
        <v>388</v>
      </c>
      <c r="K13" t="s">
        <v>389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390</v>
      </c>
      <c r="E14"/>
      <c r="F14" t="s">
        <v>63</v>
      </c>
      <c r="G14">
        <v>80073675</v>
      </c>
      <c r="H14" t="s">
        <v>391</v>
      </c>
      <c r="I14">
        <v>3103204607</v>
      </c>
      <c r="J14"/>
      <c r="K14" t="s">
        <v>392</v>
      </c>
    </row>
    <row r="15" spans="1:12">
      <c r="A15" t="str">
        <f>HYPERLINK("#Clientes!A7","Lemoine Editores SAS")</f>
        <v>Lemoine Editores SAS</v>
      </c>
      <c r="B15" t="s">
        <v>393</v>
      </c>
      <c r="C15"/>
      <c r="D15" t="s">
        <v>394</v>
      </c>
      <c r="E15" t="s">
        <v>395</v>
      </c>
      <c r="F15" t="s">
        <v>63</v>
      </c>
      <c r="G15">
        <v>51759510</v>
      </c>
      <c r="H15" t="s">
        <v>396</v>
      </c>
      <c r="I15">
        <v>3167487242</v>
      </c>
      <c r="J15" t="s">
        <v>397</v>
      </c>
      <c r="K15" t="s">
        <v>398</v>
      </c>
    </row>
    <row r="16" spans="1:12">
      <c r="A16" t="str">
        <f>HYPERLINK("#Clientes!A4","Babel Libros")</f>
        <v>Babel Libros</v>
      </c>
      <c r="B16" t="s">
        <v>372</v>
      </c>
      <c r="C16" t="s">
        <v>399</v>
      </c>
      <c r="D16" t="s">
        <v>400</v>
      </c>
      <c r="E16" t="s">
        <v>401</v>
      </c>
      <c r="F16" t="s">
        <v>63</v>
      </c>
      <c r="G16">
        <v>21069958</v>
      </c>
      <c r="H16" t="s">
        <v>402</v>
      </c>
      <c r="I16">
        <v>3132501620</v>
      </c>
      <c r="J16" t="s">
        <v>403</v>
      </c>
      <c r="K16" t="s">
        <v>404</v>
      </c>
    </row>
    <row r="17" spans="1:12">
      <c r="A17" t="str">
        <f>HYPERLINK("#Clientes!A29","MATORRAL LIBRERIA SAS")</f>
        <v>MATORRAL LIBRERIA SAS</v>
      </c>
      <c r="B17" t="s">
        <v>405</v>
      </c>
      <c r="C17" t="s">
        <v>406</v>
      </c>
      <c r="D17" t="s">
        <v>407</v>
      </c>
      <c r="E17" t="s">
        <v>408</v>
      </c>
      <c r="F17" t="s">
        <v>63</v>
      </c>
      <c r="G17">
        <v>1019063508</v>
      </c>
      <c r="H17" t="s">
        <v>409</v>
      </c>
      <c r="I17">
        <v>3164744186</v>
      </c>
      <c r="J17"/>
      <c r="K17" t="s">
        <v>410</v>
      </c>
    </row>
    <row r="18" spans="1:12">
      <c r="A18" t="str">
        <f>HYPERLINK("#Clientes!A33","Librería Hojas de Parra")</f>
        <v>Librería Hojas de Parra</v>
      </c>
      <c r="B18" t="s">
        <v>342</v>
      </c>
      <c r="C18" t="s">
        <v>343</v>
      </c>
      <c r="D18" t="s">
        <v>344</v>
      </c>
      <c r="E18" t="s">
        <v>345</v>
      </c>
      <c r="F18" t="s">
        <v>63</v>
      </c>
      <c r="G18">
        <v>41797920</v>
      </c>
      <c r="H18" t="s">
        <v>346</v>
      </c>
      <c r="I18">
        <v>3143399859</v>
      </c>
      <c r="J18" t="s">
        <v>347</v>
      </c>
      <c r="K18" t="s">
        <v>348</v>
      </c>
    </row>
    <row r="19" spans="1:12">
      <c r="A19" t="str">
        <f>HYPERLINK("#Clientes!A8","Librería Universidad de Antioquia")</f>
        <v>Librería Universidad de Antioquia</v>
      </c>
      <c r="B19" t="s">
        <v>411</v>
      </c>
      <c r="C19" t="s">
        <v>412</v>
      </c>
      <c r="D19" t="s">
        <v>413</v>
      </c>
      <c r="E19" t="s">
        <v>413</v>
      </c>
      <c r="F19" t="s">
        <v>63</v>
      </c>
      <c r="G19">
        <v>43457199</v>
      </c>
      <c r="H19" t="s">
        <v>414</v>
      </c>
      <c r="I19">
        <v>3117405166</v>
      </c>
      <c r="J19" t="s">
        <v>415</v>
      </c>
      <c r="K19" t="s">
        <v>416</v>
      </c>
    </row>
    <row r="20" spans="1:12">
      <c r="A20" t="str">
        <f>HYPERLINK("#Clientes!A3","TODO LIBROS SALAZAR SAS")</f>
        <v>TODO LIBROS SALAZAR SAS</v>
      </c>
      <c r="B20" t="s">
        <v>417</v>
      </c>
      <c r="C20" t="s">
        <v>418</v>
      </c>
      <c r="D20" t="s">
        <v>300</v>
      </c>
      <c r="E20" t="s">
        <v>419</v>
      </c>
      <c r="F20" t="s">
        <v>63</v>
      </c>
      <c r="G20">
        <v>52208953</v>
      </c>
      <c r="H20" t="s">
        <v>420</v>
      </c>
      <c r="I20">
        <v>3112173281</v>
      </c>
      <c r="J20" t="s">
        <v>421</v>
      </c>
      <c r="K20" t="s">
        <v>422</v>
      </c>
    </row>
    <row r="21" spans="1:12">
      <c r="A21" t="str">
        <f>HYPERLINK("#Clientes!A22","TIENDA TEATRAL")</f>
        <v>TIENDA TEATRAL</v>
      </c>
      <c r="B21" t="s">
        <v>423</v>
      </c>
      <c r="C21" t="s">
        <v>424</v>
      </c>
      <c r="D21" t="s">
        <v>425</v>
      </c>
      <c r="E21" t="s">
        <v>426</v>
      </c>
      <c r="F21" t="s">
        <v>63</v>
      </c>
      <c r="G21">
        <v>79881785</v>
      </c>
      <c r="H21" t="s">
        <v>427</v>
      </c>
      <c r="I21">
        <v>3176644775</v>
      </c>
      <c r="J21" t="s">
        <v>428</v>
      </c>
      <c r="K21" t="s">
        <v>429</v>
      </c>
    </row>
    <row r="22" spans="1:12">
      <c r="A22" t="str">
        <f>HYPERLINK("#Clientes!A38","ASOCIACION DE AMIGOS DEL MUSEO NACIONAL")</f>
        <v>ASOCIACION DE AMIGOS DEL MUSEO NACIONAL</v>
      </c>
      <c r="B22" t="s">
        <v>263</v>
      </c>
      <c r="C22" t="s">
        <v>430</v>
      </c>
      <c r="D22" t="s">
        <v>431</v>
      </c>
      <c r="E22" t="s">
        <v>432</v>
      </c>
      <c r="F22" t="s">
        <v>63</v>
      </c>
      <c r="G22">
        <v>39775154</v>
      </c>
      <c r="H22" t="s">
        <v>433</v>
      </c>
      <c r="I22">
        <v>3142955997</v>
      </c>
      <c r="J22" t="s">
        <v>434</v>
      </c>
      <c r="K22" t="s">
        <v>435</v>
      </c>
    </row>
    <row r="23" spans="1:12">
      <c r="A23" t="str">
        <f>HYPERLINK("#Clientes!A40","CONTRABAJO LIBRO Y CAFÉ")</f>
        <v>CONTRABAJO LIBRO Y CAFÉ</v>
      </c>
      <c r="B23" t="s">
        <v>436</v>
      </c>
      <c r="C23" t="s">
        <v>437</v>
      </c>
      <c r="D23" t="s">
        <v>438</v>
      </c>
      <c r="E23" t="s">
        <v>439</v>
      </c>
      <c r="F23" t="s">
        <v>63</v>
      </c>
      <c r="G23" t="s">
        <v>440</v>
      </c>
      <c r="H23" t="s">
        <v>441</v>
      </c>
      <c r="I23">
        <v>3166977012</v>
      </c>
      <c r="J23"/>
      <c r="K23" t="s">
        <v>442</v>
      </c>
    </row>
    <row r="24" spans="1:12">
      <c r="A24" t="str">
        <f>HYPERLINK("#Clientes!A20","La Valija de fuego")</f>
        <v>La Valija de fuego</v>
      </c>
      <c r="B24" t="s">
        <v>443</v>
      </c>
      <c r="C24" t="s">
        <v>444</v>
      </c>
      <c r="D24" t="s">
        <v>445</v>
      </c>
      <c r="E24" t="s">
        <v>446</v>
      </c>
      <c r="F24" t="s">
        <v>63</v>
      </c>
      <c r="G24">
        <v>80082439</v>
      </c>
      <c r="H24" t="s">
        <v>447</v>
      </c>
      <c r="I24">
        <v>3102148872</v>
      </c>
      <c r="J24" t="s">
        <v>448</v>
      </c>
      <c r="K24" t="s"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27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45" bestFit="true" customWidth="true" style="0"/>
    <col min="3" max="3" width="19" bestFit="true" customWidth="true" style="0"/>
    <col min="4" max="4" width="23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322</v>
      </c>
      <c r="B1" t="s">
        <v>29</v>
      </c>
      <c r="C1" t="s">
        <v>450</v>
      </c>
      <c r="D1" t="s">
        <v>451</v>
      </c>
      <c r="E1" t="s">
        <v>18</v>
      </c>
      <c r="F1" t="s">
        <v>452</v>
      </c>
      <c r="G1" t="s">
        <v>453</v>
      </c>
    </row>
    <row r="2" spans="1:8">
      <c r="A2" t="str">
        <f>HYPERLINK("#Clientes!A3","TODO LIBROS SALAZAR SAS")</f>
        <v>TODO LIBROS SALAZAR SAS</v>
      </c>
      <c r="B2" t="s">
        <v>454</v>
      </c>
      <c r="C2" t="s">
        <v>455</v>
      </c>
      <c r="D2" t="s">
        <v>456</v>
      </c>
      <c r="E2" t="s">
        <v>422</v>
      </c>
      <c r="F2" t="s">
        <v>421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457</v>
      </c>
      <c r="C3" t="s">
        <v>455</v>
      </c>
      <c r="D3" t="s">
        <v>456</v>
      </c>
      <c r="E3" t="s">
        <v>422</v>
      </c>
      <c r="F3" t="s">
        <v>421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458</v>
      </c>
      <c r="C4" t="s">
        <v>455</v>
      </c>
      <c r="D4" t="s">
        <v>456</v>
      </c>
      <c r="E4" t="s">
        <v>422</v>
      </c>
      <c r="F4" t="s">
        <v>421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459</v>
      </c>
      <c r="C5" t="s">
        <v>455</v>
      </c>
      <c r="D5" t="s">
        <v>456</v>
      </c>
      <c r="E5" t="s">
        <v>422</v>
      </c>
      <c r="F5" t="s">
        <v>421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460</v>
      </c>
      <c r="C6" t="s">
        <v>455</v>
      </c>
      <c r="D6" t="s">
        <v>456</v>
      </c>
      <c r="E6" t="s">
        <v>422</v>
      </c>
      <c r="F6" t="s">
        <v>421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461</v>
      </c>
      <c r="C7" t="s">
        <v>455</v>
      </c>
      <c r="D7" t="s">
        <v>456</v>
      </c>
      <c r="E7" t="s">
        <v>422</v>
      </c>
      <c r="F7" t="s">
        <v>421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462</v>
      </c>
      <c r="C8" t="s">
        <v>455</v>
      </c>
      <c r="D8" t="s">
        <v>456</v>
      </c>
      <c r="E8" t="s">
        <v>422</v>
      </c>
      <c r="F8" t="s">
        <v>421</v>
      </c>
      <c r="G8" t="s">
        <v>42</v>
      </c>
    </row>
    <row r="9" spans="1:8">
      <c r="A9" t="str">
        <f>HYPERLINK("#Clientes!A4","Babel Libros")</f>
        <v>Babel Libros</v>
      </c>
      <c r="B9" t="s">
        <v>454</v>
      </c>
      <c r="C9" t="s">
        <v>463</v>
      </c>
      <c r="D9" t="s">
        <v>464</v>
      </c>
      <c r="E9" t="s">
        <v>404</v>
      </c>
      <c r="F9" t="s">
        <v>403</v>
      </c>
      <c r="G9" t="s">
        <v>42</v>
      </c>
    </row>
    <row r="10" spans="1:8">
      <c r="A10" t="str">
        <f>HYPERLINK("#Clientes!A4","Babel Libros")</f>
        <v>Babel Libros</v>
      </c>
      <c r="B10" t="s">
        <v>457</v>
      </c>
      <c r="C10" t="s">
        <v>465</v>
      </c>
      <c r="D10" t="s">
        <v>466</v>
      </c>
      <c r="E10" t="s">
        <v>404</v>
      </c>
      <c r="F10" t="s">
        <v>403</v>
      </c>
      <c r="G10" t="s">
        <v>42</v>
      </c>
    </row>
    <row r="11" spans="1:8">
      <c r="A11" t="str">
        <f>HYPERLINK("#Clientes!A4","Babel Libros")</f>
        <v>Babel Libros</v>
      </c>
      <c r="B11" t="s">
        <v>458</v>
      </c>
      <c r="C11" t="s">
        <v>467</v>
      </c>
      <c r="D11" t="s">
        <v>468</v>
      </c>
      <c r="E11" t="s">
        <v>404</v>
      </c>
      <c r="F11" t="s">
        <v>403</v>
      </c>
      <c r="G11" t="s">
        <v>42</v>
      </c>
    </row>
    <row r="12" spans="1:8">
      <c r="A12" t="str">
        <f>HYPERLINK("#Clientes!A4","Babel Libros")</f>
        <v>Babel Libros</v>
      </c>
      <c r="B12" t="s">
        <v>459</v>
      </c>
      <c r="C12" t="s">
        <v>463</v>
      </c>
      <c r="D12" t="s">
        <v>464</v>
      </c>
      <c r="E12" t="s">
        <v>404</v>
      </c>
      <c r="F12" t="s">
        <v>403</v>
      </c>
      <c r="G12" t="s">
        <v>42</v>
      </c>
    </row>
    <row r="13" spans="1:8">
      <c r="A13" t="str">
        <f>HYPERLINK("#Clientes!A4","Babel Libros")</f>
        <v>Babel Libros</v>
      </c>
      <c r="B13" t="s">
        <v>460</v>
      </c>
      <c r="C13" t="s">
        <v>469</v>
      </c>
      <c r="D13" t="s">
        <v>470</v>
      </c>
      <c r="E13" t="s">
        <v>404</v>
      </c>
      <c r="F13" t="s">
        <v>403</v>
      </c>
      <c r="G13" t="s">
        <v>42</v>
      </c>
    </row>
    <row r="14" spans="1:8">
      <c r="A14" t="str">
        <f>HYPERLINK("#Clientes!A4","Babel Libros")</f>
        <v>Babel Libros</v>
      </c>
      <c r="B14" t="s">
        <v>461</v>
      </c>
      <c r="C14" t="s">
        <v>463</v>
      </c>
      <c r="D14" t="s">
        <v>464</v>
      </c>
      <c r="E14" t="s">
        <v>404</v>
      </c>
      <c r="F14" t="s">
        <v>403</v>
      </c>
      <c r="G14" t="s">
        <v>42</v>
      </c>
    </row>
    <row r="15" spans="1:8">
      <c r="A15" t="str">
        <f>HYPERLINK("#Clientes!A4","Babel Libros")</f>
        <v>Babel Libros</v>
      </c>
      <c r="B15" t="s">
        <v>462</v>
      </c>
      <c r="C15" t="s">
        <v>467</v>
      </c>
      <c r="D15" t="s">
        <v>468</v>
      </c>
      <c r="E15" t="s">
        <v>404</v>
      </c>
      <c r="F15" t="s">
        <v>403</v>
      </c>
      <c r="G15" t="s">
        <v>42</v>
      </c>
    </row>
    <row r="16" spans="1:8">
      <c r="A16" t="str">
        <f>HYPERLINK("#Clientes!A5","Gonzalo Duarte")</f>
        <v>Gonzalo Duarte</v>
      </c>
      <c r="B16" t="s">
        <v>454</v>
      </c>
      <c r="C16" t="s">
        <v>59</v>
      </c>
      <c r="D16" t="s">
        <v>471</v>
      </c>
      <c r="E16" t="s">
        <v>472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457</v>
      </c>
      <c r="C17" t="s">
        <v>473</v>
      </c>
      <c r="D17" t="s">
        <v>474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458</v>
      </c>
      <c r="C18" t="s">
        <v>473</v>
      </c>
      <c r="D18" t="s">
        <v>474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459</v>
      </c>
      <c r="C19" t="s">
        <v>59</v>
      </c>
      <c r="D19" t="s">
        <v>471</v>
      </c>
      <c r="E19" t="s">
        <v>472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460</v>
      </c>
      <c r="C20" t="s">
        <v>59</v>
      </c>
      <c r="D20" t="s">
        <v>471</v>
      </c>
      <c r="E20" t="s">
        <v>472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461</v>
      </c>
      <c r="C21" t="s">
        <v>59</v>
      </c>
      <c r="D21" t="s">
        <v>471</v>
      </c>
      <c r="E21" t="s">
        <v>472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462</v>
      </c>
      <c r="C22" t="s">
        <v>473</v>
      </c>
      <c r="D22" t="s">
        <v>474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454</v>
      </c>
      <c r="C23" t="s">
        <v>69</v>
      </c>
      <c r="D23" t="s">
        <v>475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457</v>
      </c>
      <c r="C24" t="s">
        <v>69</v>
      </c>
      <c r="D24" t="s">
        <v>475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458</v>
      </c>
      <c r="C25" t="s">
        <v>476</v>
      </c>
      <c r="D25" t="s">
        <v>477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459</v>
      </c>
      <c r="C26" t="s">
        <v>476</v>
      </c>
      <c r="D26" t="s">
        <v>477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460</v>
      </c>
      <c r="C27" t="s">
        <v>476</v>
      </c>
      <c r="D27" t="s">
        <v>477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461</v>
      </c>
      <c r="C28" t="s">
        <v>476</v>
      </c>
      <c r="D28" t="s">
        <v>477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462</v>
      </c>
      <c r="C29" t="s">
        <v>476</v>
      </c>
      <c r="D29" t="s">
        <v>477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454</v>
      </c>
      <c r="C30" t="s">
        <v>478</v>
      </c>
      <c r="D30" t="s">
        <v>479</v>
      </c>
      <c r="E30" t="s">
        <v>480</v>
      </c>
      <c r="F30" t="s">
        <v>397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457</v>
      </c>
      <c r="C31" t="s">
        <v>478</v>
      </c>
      <c r="D31" t="s">
        <v>479</v>
      </c>
      <c r="E31" t="s">
        <v>480</v>
      </c>
      <c r="F31" t="s">
        <v>397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458</v>
      </c>
      <c r="C32" t="s">
        <v>478</v>
      </c>
      <c r="D32" t="s">
        <v>479</v>
      </c>
      <c r="E32" t="s">
        <v>480</v>
      </c>
      <c r="F32" t="s">
        <v>397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459</v>
      </c>
      <c r="C33" t="s">
        <v>481</v>
      </c>
      <c r="D33" t="s">
        <v>482</v>
      </c>
      <c r="E33" t="s">
        <v>483</v>
      </c>
      <c r="F33" t="s">
        <v>484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460</v>
      </c>
      <c r="C34" t="s">
        <v>485</v>
      </c>
      <c r="D34" t="s">
        <v>486</v>
      </c>
      <c r="E34" t="s">
        <v>487</v>
      </c>
      <c r="F34" t="s">
        <v>397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461</v>
      </c>
      <c r="C35" t="s">
        <v>478</v>
      </c>
      <c r="D35" t="s">
        <v>479</v>
      </c>
      <c r="E35" t="s">
        <v>480</v>
      </c>
      <c r="F35" t="s">
        <v>484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462</v>
      </c>
      <c r="C36" t="s">
        <v>488</v>
      </c>
      <c r="D36" t="s">
        <v>489</v>
      </c>
      <c r="E36" t="s">
        <v>490</v>
      </c>
      <c r="F36" t="s">
        <v>484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454</v>
      </c>
      <c r="C37" t="s">
        <v>491</v>
      </c>
      <c r="D37" t="s">
        <v>492</v>
      </c>
      <c r="E37" t="s">
        <v>493</v>
      </c>
      <c r="F37" t="s">
        <v>494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457</v>
      </c>
      <c r="C38" t="s">
        <v>495</v>
      </c>
      <c r="D38" t="s">
        <v>496</v>
      </c>
      <c r="E38" t="s">
        <v>497</v>
      </c>
      <c r="F38" t="s">
        <v>498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458</v>
      </c>
      <c r="C39" t="s">
        <v>491</v>
      </c>
      <c r="D39" t="s">
        <v>492</v>
      </c>
      <c r="E39" t="s">
        <v>493</v>
      </c>
      <c r="F39" t="s">
        <v>494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459</v>
      </c>
      <c r="C40" t="s">
        <v>491</v>
      </c>
      <c r="D40" t="s">
        <v>492</v>
      </c>
      <c r="E40" t="s">
        <v>493</v>
      </c>
      <c r="F40" t="s">
        <v>494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460</v>
      </c>
      <c r="C41" t="s">
        <v>298</v>
      </c>
      <c r="D41" t="s">
        <v>499</v>
      </c>
      <c r="E41" t="s">
        <v>500</v>
      </c>
      <c r="F41" t="s">
        <v>501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461</v>
      </c>
      <c r="C42" t="s">
        <v>502</v>
      </c>
      <c r="D42" t="s">
        <v>503</v>
      </c>
      <c r="E42" t="s">
        <v>504</v>
      </c>
      <c r="F42" t="s">
        <v>505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462</v>
      </c>
      <c r="C43" t="s">
        <v>491</v>
      </c>
      <c r="D43" t="s">
        <v>492</v>
      </c>
      <c r="E43" t="s">
        <v>493</v>
      </c>
      <c r="F43" t="s">
        <v>494</v>
      </c>
      <c r="G43" t="s">
        <v>52</v>
      </c>
    </row>
    <row r="44" spans="1:8">
      <c r="A44" t="str">
        <f>HYPERLINK("#Clientes!A9","JOSÉ RODRÍGUEZ")</f>
        <v>JOSÉ RODRÍGUEZ</v>
      </c>
      <c r="B44" t="s">
        <v>454</v>
      </c>
      <c r="C44" t="s">
        <v>506</v>
      </c>
      <c r="D44" t="s">
        <v>507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457</v>
      </c>
      <c r="C45" t="s">
        <v>506</v>
      </c>
      <c r="D45" t="s">
        <v>507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458</v>
      </c>
      <c r="C46" t="s">
        <v>506</v>
      </c>
      <c r="D46" t="s">
        <v>507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459</v>
      </c>
      <c r="C47" t="s">
        <v>508</v>
      </c>
      <c r="D47" t="s">
        <v>509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460</v>
      </c>
      <c r="C48" t="s">
        <v>508</v>
      </c>
      <c r="D48" t="s">
        <v>509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461</v>
      </c>
      <c r="C49" t="s">
        <v>508</v>
      </c>
      <c r="D49" t="s">
        <v>509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462</v>
      </c>
      <c r="C50" t="s">
        <v>506</v>
      </c>
      <c r="D50" t="s">
        <v>507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454</v>
      </c>
      <c r="C51" t="s">
        <v>100</v>
      </c>
      <c r="D51" t="s">
        <v>510</v>
      </c>
      <c r="E51" t="s">
        <v>511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457</v>
      </c>
      <c r="C52" t="s">
        <v>512</v>
      </c>
      <c r="D52" t="s">
        <v>513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458</v>
      </c>
      <c r="C53" t="s">
        <v>100</v>
      </c>
      <c r="D53" t="s">
        <v>514</v>
      </c>
      <c r="E53" t="s">
        <v>511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459</v>
      </c>
      <c r="C54" t="s">
        <v>100</v>
      </c>
      <c r="D54" t="s">
        <v>514</v>
      </c>
      <c r="E54" t="s">
        <v>511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460</v>
      </c>
      <c r="C55" t="s">
        <v>100</v>
      </c>
      <c r="D55" t="s">
        <v>514</v>
      </c>
      <c r="E55" t="s">
        <v>515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461</v>
      </c>
      <c r="C56" t="s">
        <v>100</v>
      </c>
      <c r="D56" t="s">
        <v>514</v>
      </c>
      <c r="E56" t="s">
        <v>511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462</v>
      </c>
      <c r="C57" t="s">
        <v>100</v>
      </c>
      <c r="D57" t="s">
        <v>514</v>
      </c>
      <c r="E57" t="s">
        <v>511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454</v>
      </c>
      <c r="C58" t="s">
        <v>516</v>
      </c>
      <c r="D58" t="s">
        <v>517</v>
      </c>
      <c r="E58" t="s">
        <v>518</v>
      </c>
      <c r="F58" t="s">
        <v>519</v>
      </c>
      <c r="G58" t="s">
        <v>52</v>
      </c>
    </row>
    <row r="59" spans="1:8">
      <c r="A59" t="str">
        <f>HYPERLINK("#Clientes!A11","LIBROS MR. FOX")</f>
        <v>LIBROS MR. FOX</v>
      </c>
      <c r="B59" t="s">
        <v>457</v>
      </c>
      <c r="C59" t="s">
        <v>520</v>
      </c>
      <c r="D59" t="s">
        <v>521</v>
      </c>
      <c r="E59" t="s">
        <v>522</v>
      </c>
      <c r="F59" t="s">
        <v>519</v>
      </c>
      <c r="G59" t="s">
        <v>52</v>
      </c>
    </row>
    <row r="60" spans="1:8">
      <c r="A60" t="str">
        <f>HYPERLINK("#Clientes!A11","LIBROS MR. FOX")</f>
        <v>LIBROS MR. FOX</v>
      </c>
      <c r="B60" t="s">
        <v>458</v>
      </c>
      <c r="C60" t="s">
        <v>246</v>
      </c>
      <c r="D60" t="s">
        <v>390</v>
      </c>
      <c r="E60" t="s">
        <v>392</v>
      </c>
      <c r="F60" t="s">
        <v>519</v>
      </c>
      <c r="G60" t="s">
        <v>52</v>
      </c>
    </row>
    <row r="61" spans="1:8">
      <c r="A61" t="str">
        <f>HYPERLINK("#Clientes!A11","LIBROS MR. FOX")</f>
        <v>LIBROS MR. FOX</v>
      </c>
      <c r="B61" t="s">
        <v>459</v>
      </c>
      <c r="C61" t="s">
        <v>246</v>
      </c>
      <c r="D61" t="s">
        <v>390</v>
      </c>
      <c r="E61" t="s">
        <v>392</v>
      </c>
      <c r="F61" t="s">
        <v>519</v>
      </c>
      <c r="G61" t="s">
        <v>52</v>
      </c>
    </row>
    <row r="62" spans="1:8">
      <c r="A62" t="str">
        <f>HYPERLINK("#Clientes!A11","LIBROS MR. FOX")</f>
        <v>LIBROS MR. FOX</v>
      </c>
      <c r="B62" t="s">
        <v>460</v>
      </c>
      <c r="C62" t="s">
        <v>246</v>
      </c>
      <c r="D62" t="s">
        <v>390</v>
      </c>
      <c r="E62" t="s">
        <v>392</v>
      </c>
      <c r="F62" t="s">
        <v>519</v>
      </c>
      <c r="G62" t="s">
        <v>52</v>
      </c>
    </row>
    <row r="63" spans="1:8">
      <c r="A63" t="str">
        <f>HYPERLINK("#Clientes!A11","LIBROS MR. FOX")</f>
        <v>LIBROS MR. FOX</v>
      </c>
      <c r="B63" t="s">
        <v>461</v>
      </c>
      <c r="C63" t="s">
        <v>246</v>
      </c>
      <c r="D63" t="s">
        <v>390</v>
      </c>
      <c r="E63" t="s">
        <v>392</v>
      </c>
      <c r="F63" t="s">
        <v>519</v>
      </c>
      <c r="G63" t="s">
        <v>52</v>
      </c>
    </row>
    <row r="64" spans="1:8">
      <c r="A64" t="str">
        <f>HYPERLINK("#Clientes!A11","LIBROS MR. FOX")</f>
        <v>LIBROS MR. FOX</v>
      </c>
      <c r="B64" t="s">
        <v>462</v>
      </c>
      <c r="C64" t="s">
        <v>516</v>
      </c>
      <c r="D64" t="s">
        <v>517</v>
      </c>
      <c r="E64" t="s">
        <v>518</v>
      </c>
      <c r="F64" t="s">
        <v>519</v>
      </c>
      <c r="G64" t="s">
        <v>52</v>
      </c>
    </row>
    <row r="65" spans="1:8">
      <c r="A65" t="str">
        <f>HYPERLINK("#Clientes!A12","D14110")</f>
        <v>D14110</v>
      </c>
      <c r="B65" t="s">
        <v>454</v>
      </c>
      <c r="C65" t="s">
        <v>476</v>
      </c>
      <c r="D65" t="s">
        <v>523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457</v>
      </c>
      <c r="C66" t="s">
        <v>524</v>
      </c>
      <c r="D66" t="s">
        <v>525</v>
      </c>
      <c r="E66" t="s">
        <v>526</v>
      </c>
      <c r="F66"/>
      <c r="G66" t="s">
        <v>42</v>
      </c>
    </row>
    <row r="67" spans="1:8">
      <c r="A67" t="str">
        <f>HYPERLINK("#Clientes!A12","D14110")</f>
        <v>D14110</v>
      </c>
      <c r="B67" t="s">
        <v>458</v>
      </c>
      <c r="C67" t="s">
        <v>476</v>
      </c>
      <c r="D67" t="s">
        <v>523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459</v>
      </c>
      <c r="C68" t="s">
        <v>485</v>
      </c>
      <c r="D68" t="s">
        <v>407</v>
      </c>
      <c r="E68" t="s">
        <v>527</v>
      </c>
      <c r="F68"/>
      <c r="G68" t="s">
        <v>52</v>
      </c>
    </row>
    <row r="69" spans="1:8">
      <c r="A69" t="str">
        <f>HYPERLINK("#Clientes!A12","D14110")</f>
        <v>D14110</v>
      </c>
      <c r="B69" t="s">
        <v>460</v>
      </c>
      <c r="C69" t="s">
        <v>476</v>
      </c>
      <c r="D69" t="s">
        <v>523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461</v>
      </c>
      <c r="C70" t="s">
        <v>485</v>
      </c>
      <c r="D70" t="s">
        <v>407</v>
      </c>
      <c r="E70" t="s">
        <v>527</v>
      </c>
      <c r="F70"/>
      <c r="G70" t="s">
        <v>52</v>
      </c>
    </row>
    <row r="71" spans="1:8">
      <c r="A71" t="str">
        <f>HYPERLINK("#Clientes!A12","D14110")</f>
        <v>D14110</v>
      </c>
      <c r="B71" t="s">
        <v>462</v>
      </c>
      <c r="C71" t="s">
        <v>476</v>
      </c>
      <c r="D71" t="s">
        <v>523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454</v>
      </c>
      <c r="C72" t="s">
        <v>528</v>
      </c>
      <c r="D72" t="s">
        <v>529</v>
      </c>
      <c r="E72" t="s">
        <v>348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457</v>
      </c>
      <c r="C73" t="s">
        <v>530</v>
      </c>
      <c r="D73" t="s">
        <v>531</v>
      </c>
      <c r="E73" t="s">
        <v>532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458</v>
      </c>
      <c r="C74" t="s">
        <v>530</v>
      </c>
      <c r="D74" t="s">
        <v>531</v>
      </c>
      <c r="E74" t="s">
        <v>532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459</v>
      </c>
      <c r="C75" t="s">
        <v>533</v>
      </c>
      <c r="D75" t="s">
        <v>534</v>
      </c>
      <c r="E75" t="s">
        <v>535</v>
      </c>
      <c r="F75" t="s">
        <v>347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460</v>
      </c>
      <c r="C76" t="s">
        <v>533</v>
      </c>
      <c r="D76" t="s">
        <v>534</v>
      </c>
      <c r="E76" t="s">
        <v>535</v>
      </c>
      <c r="F76" t="s">
        <v>347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461</v>
      </c>
      <c r="C77" t="s">
        <v>528</v>
      </c>
      <c r="D77" t="s">
        <v>529</v>
      </c>
      <c r="E77" t="s">
        <v>348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462</v>
      </c>
      <c r="C78" t="s">
        <v>536</v>
      </c>
      <c r="D78" t="s">
        <v>537</v>
      </c>
      <c r="E78" t="s">
        <v>532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454</v>
      </c>
      <c r="C79" t="s">
        <v>538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457</v>
      </c>
      <c r="C80" t="s">
        <v>538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458</v>
      </c>
      <c r="C81" t="s">
        <v>538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459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460</v>
      </c>
      <c r="C83" t="s">
        <v>538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461</v>
      </c>
      <c r="C84" t="s">
        <v>538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462</v>
      </c>
      <c r="C85" t="s">
        <v>538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454</v>
      </c>
      <c r="C86" t="s">
        <v>539</v>
      </c>
      <c r="D86" t="s">
        <v>540</v>
      </c>
      <c r="E86" t="s">
        <v>541</v>
      </c>
      <c r="F86" t="s">
        <v>542</v>
      </c>
      <c r="G86" t="s">
        <v>42</v>
      </c>
    </row>
    <row r="87" spans="1:8">
      <c r="A87" t="str">
        <f>HYPERLINK("#Clientes!A15","Villegas Editores")</f>
        <v>Villegas Editores</v>
      </c>
      <c r="B87" t="s">
        <v>457</v>
      </c>
      <c r="C87" t="s">
        <v>543</v>
      </c>
      <c r="D87" t="s">
        <v>544</v>
      </c>
      <c r="E87" t="s">
        <v>329</v>
      </c>
      <c r="F87" t="s">
        <v>328</v>
      </c>
      <c r="G87" t="s">
        <v>42</v>
      </c>
    </row>
    <row r="88" spans="1:8">
      <c r="A88" t="str">
        <f>HYPERLINK("#Clientes!A15","Villegas Editores")</f>
        <v>Villegas Editores</v>
      </c>
      <c r="B88" t="s">
        <v>458</v>
      </c>
      <c r="C88" t="s">
        <v>545</v>
      </c>
      <c r="D88" t="s">
        <v>253</v>
      </c>
      <c r="E88" t="s">
        <v>546</v>
      </c>
      <c r="F88" t="s">
        <v>328</v>
      </c>
      <c r="G88" t="s">
        <v>42</v>
      </c>
    </row>
    <row r="89" spans="1:8">
      <c r="A89" t="str">
        <f>HYPERLINK("#Clientes!A15","Villegas Editores")</f>
        <v>Villegas Editores</v>
      </c>
      <c r="B89" t="s">
        <v>459</v>
      </c>
      <c r="C89" t="s">
        <v>539</v>
      </c>
      <c r="D89" t="s">
        <v>540</v>
      </c>
      <c r="E89" t="s">
        <v>541</v>
      </c>
      <c r="F89" t="s">
        <v>542</v>
      </c>
      <c r="G89" t="s">
        <v>42</v>
      </c>
    </row>
    <row r="90" spans="1:8">
      <c r="A90" t="str">
        <f>HYPERLINK("#Clientes!A15","Villegas Editores")</f>
        <v>Villegas Editores</v>
      </c>
      <c r="B90" t="s">
        <v>460</v>
      </c>
      <c r="C90" t="s">
        <v>547</v>
      </c>
      <c r="D90" t="s">
        <v>548</v>
      </c>
      <c r="E90" t="s">
        <v>549</v>
      </c>
      <c r="F90" t="s">
        <v>542</v>
      </c>
      <c r="G90" t="s">
        <v>42</v>
      </c>
    </row>
    <row r="91" spans="1:8">
      <c r="A91" t="str">
        <f>HYPERLINK("#Clientes!A15","Villegas Editores")</f>
        <v>Villegas Editores</v>
      </c>
      <c r="B91" t="s">
        <v>461</v>
      </c>
      <c r="C91" t="s">
        <v>550</v>
      </c>
      <c r="D91" t="s">
        <v>551</v>
      </c>
      <c r="E91" t="s">
        <v>552</v>
      </c>
      <c r="F91" t="s">
        <v>542</v>
      </c>
      <c r="G91" t="s">
        <v>42</v>
      </c>
    </row>
    <row r="92" spans="1:8">
      <c r="A92" t="str">
        <f>HYPERLINK("#Clientes!A15","Villegas Editores")</f>
        <v>Villegas Editores</v>
      </c>
      <c r="B92" t="s">
        <v>462</v>
      </c>
      <c r="C92" t="s">
        <v>547</v>
      </c>
      <c r="D92" t="s">
        <v>548</v>
      </c>
      <c r="E92" t="s">
        <v>553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454</v>
      </c>
      <c r="C93" t="s">
        <v>554</v>
      </c>
      <c r="D93" t="s">
        <v>555</v>
      </c>
      <c r="E93" t="s">
        <v>341</v>
      </c>
      <c r="F93" t="s">
        <v>340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457</v>
      </c>
      <c r="C94" t="s">
        <v>556</v>
      </c>
      <c r="D94" t="s">
        <v>557</v>
      </c>
      <c r="E94" t="s">
        <v>341</v>
      </c>
      <c r="F94" t="s">
        <v>340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458</v>
      </c>
      <c r="C95" t="s">
        <v>554</v>
      </c>
      <c r="D95" t="s">
        <v>555</v>
      </c>
      <c r="E95" t="s">
        <v>341</v>
      </c>
      <c r="F95" t="s">
        <v>340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459</v>
      </c>
      <c r="C96" t="s">
        <v>558</v>
      </c>
      <c r="D96" t="s">
        <v>559</v>
      </c>
      <c r="E96" t="s">
        <v>560</v>
      </c>
      <c r="F96" t="s">
        <v>340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460</v>
      </c>
      <c r="C97" t="s">
        <v>561</v>
      </c>
      <c r="D97" t="s">
        <v>562</v>
      </c>
      <c r="E97" t="s">
        <v>563</v>
      </c>
      <c r="F97" t="s">
        <v>564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461</v>
      </c>
      <c r="C98" t="s">
        <v>561</v>
      </c>
      <c r="D98" t="s">
        <v>565</v>
      </c>
      <c r="E98" t="s">
        <v>341</v>
      </c>
      <c r="F98" t="s">
        <v>564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462</v>
      </c>
      <c r="C99" t="s">
        <v>554</v>
      </c>
      <c r="D99" t="s">
        <v>555</v>
      </c>
      <c r="E99" t="s">
        <v>341</v>
      </c>
      <c r="F99" t="s">
        <v>340</v>
      </c>
      <c r="G99" t="s">
        <v>42</v>
      </c>
    </row>
    <row r="100" spans="1:8">
      <c r="A100" t="str">
        <f>HYPERLINK("#Clientes!A17","SANTIAGO AGUIRRE")</f>
        <v>SANTIAGO AGUIRRE</v>
      </c>
      <c r="B100" t="s">
        <v>454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457</v>
      </c>
      <c r="C101" t="s">
        <v>566</v>
      </c>
      <c r="D101" t="s">
        <v>567</v>
      </c>
      <c r="E101" t="s">
        <v>568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458</v>
      </c>
      <c r="C102" t="s">
        <v>298</v>
      </c>
      <c r="D102" t="s">
        <v>445</v>
      </c>
      <c r="E102" t="s">
        <v>568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459</v>
      </c>
      <c r="C103" t="s">
        <v>467</v>
      </c>
      <c r="D103" t="s">
        <v>569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460</v>
      </c>
      <c r="C104" t="s">
        <v>467</v>
      </c>
      <c r="D104" t="s">
        <v>569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461</v>
      </c>
      <c r="C105" t="s">
        <v>467</v>
      </c>
      <c r="D105" t="s">
        <v>569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462</v>
      </c>
      <c r="C106" t="s">
        <v>298</v>
      </c>
      <c r="D106" t="s">
        <v>445</v>
      </c>
      <c r="E106" t="s">
        <v>568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454</v>
      </c>
      <c r="C107" t="s">
        <v>361</v>
      </c>
      <c r="D107" t="s">
        <v>362</v>
      </c>
      <c r="E107" t="s">
        <v>570</v>
      </c>
      <c r="F107" t="s">
        <v>365</v>
      </c>
      <c r="G107" t="s">
        <v>42</v>
      </c>
    </row>
    <row r="108" spans="1:8">
      <c r="A108" t="str">
        <f>HYPERLINK("#Clientes!A18","Prólogo libros")</f>
        <v>Prólogo libros</v>
      </c>
      <c r="B108" t="s">
        <v>457</v>
      </c>
      <c r="C108" t="s">
        <v>361</v>
      </c>
      <c r="D108" t="s">
        <v>362</v>
      </c>
      <c r="E108" t="s">
        <v>570</v>
      </c>
      <c r="F108" t="s">
        <v>365</v>
      </c>
      <c r="G108" t="s">
        <v>42</v>
      </c>
    </row>
    <row r="109" spans="1:8">
      <c r="A109" t="str">
        <f>HYPERLINK("#Clientes!A18","Prólogo libros")</f>
        <v>Prólogo libros</v>
      </c>
      <c r="B109" t="s">
        <v>458</v>
      </c>
      <c r="C109" t="s">
        <v>361</v>
      </c>
      <c r="D109" t="s">
        <v>362</v>
      </c>
      <c r="E109" t="s">
        <v>570</v>
      </c>
      <c r="F109" t="s">
        <v>365</v>
      </c>
      <c r="G109" t="s">
        <v>42</v>
      </c>
    </row>
    <row r="110" spans="1:8">
      <c r="A110" t="str">
        <f>HYPERLINK("#Clientes!A18","Prólogo libros")</f>
        <v>Prólogo libros</v>
      </c>
      <c r="B110" t="s">
        <v>459</v>
      </c>
      <c r="C110" t="s">
        <v>571</v>
      </c>
      <c r="D110" t="s">
        <v>572</v>
      </c>
      <c r="E110" t="s">
        <v>573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460</v>
      </c>
      <c r="C111" t="s">
        <v>361</v>
      </c>
      <c r="D111" t="s">
        <v>362</v>
      </c>
      <c r="E111" t="s">
        <v>570</v>
      </c>
      <c r="F111" t="s">
        <v>365</v>
      </c>
      <c r="G111" t="s">
        <v>42</v>
      </c>
    </row>
    <row r="112" spans="1:8">
      <c r="A112" t="str">
        <f>HYPERLINK("#Clientes!A18","Prólogo libros")</f>
        <v>Prólogo libros</v>
      </c>
      <c r="B112" t="s">
        <v>461</v>
      </c>
      <c r="C112" t="s">
        <v>361</v>
      </c>
      <c r="D112" t="s">
        <v>362</v>
      </c>
      <c r="E112" t="s">
        <v>570</v>
      </c>
      <c r="F112" t="s">
        <v>365</v>
      </c>
      <c r="G112" t="s">
        <v>42</v>
      </c>
    </row>
    <row r="113" spans="1:8">
      <c r="A113" t="str">
        <f>HYPERLINK("#Clientes!A18","Prólogo libros")</f>
        <v>Prólogo libros</v>
      </c>
      <c r="B113" t="s">
        <v>462</v>
      </c>
      <c r="C113" t="s">
        <v>361</v>
      </c>
      <c r="D113" t="s">
        <v>362</v>
      </c>
      <c r="E113" t="s">
        <v>570</v>
      </c>
      <c r="F113" t="s">
        <v>365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454</v>
      </c>
      <c r="C114" t="s">
        <v>574</v>
      </c>
      <c r="D114" t="s">
        <v>575</v>
      </c>
      <c r="E114" t="s">
        <v>576</v>
      </c>
      <c r="F114" t="s">
        <v>577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457</v>
      </c>
      <c r="C115" t="s">
        <v>330</v>
      </c>
      <c r="D115" t="s">
        <v>578</v>
      </c>
      <c r="E115" t="s">
        <v>335</v>
      </c>
      <c r="F115" t="s">
        <v>334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458</v>
      </c>
      <c r="C116" t="s">
        <v>579</v>
      </c>
      <c r="D116" t="s">
        <v>580</v>
      </c>
      <c r="E116" t="s">
        <v>581</v>
      </c>
      <c r="F116" t="s">
        <v>334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459</v>
      </c>
      <c r="C117" t="s">
        <v>582</v>
      </c>
      <c r="D117" t="s">
        <v>583</v>
      </c>
      <c r="E117" t="s">
        <v>584</v>
      </c>
      <c r="F117" t="s">
        <v>334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460</v>
      </c>
      <c r="C118" t="s">
        <v>582</v>
      </c>
      <c r="D118" t="s">
        <v>583</v>
      </c>
      <c r="E118" t="s">
        <v>584</v>
      </c>
      <c r="F118" t="s">
        <v>334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461</v>
      </c>
      <c r="C119" t="s">
        <v>330</v>
      </c>
      <c r="D119" t="s">
        <v>578</v>
      </c>
      <c r="E119" t="s">
        <v>335</v>
      </c>
      <c r="F119" t="s">
        <v>334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462</v>
      </c>
      <c r="C120" t="s">
        <v>574</v>
      </c>
      <c r="D120" t="s">
        <v>575</v>
      </c>
      <c r="E120" t="s">
        <v>576</v>
      </c>
      <c r="F120" t="s">
        <v>577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454</v>
      </c>
      <c r="C121" t="s">
        <v>585</v>
      </c>
      <c r="D121" t="s">
        <v>586</v>
      </c>
      <c r="E121" t="s">
        <v>587</v>
      </c>
      <c r="F121" t="s">
        <v>588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457</v>
      </c>
      <c r="C122" t="s">
        <v>443</v>
      </c>
      <c r="D122" t="s">
        <v>445</v>
      </c>
      <c r="E122" t="s">
        <v>449</v>
      </c>
      <c r="F122" t="s">
        <v>588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458</v>
      </c>
      <c r="C123" t="s">
        <v>467</v>
      </c>
      <c r="D123" t="s">
        <v>589</v>
      </c>
      <c r="E123" t="s">
        <v>587</v>
      </c>
      <c r="F123" t="s">
        <v>588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459</v>
      </c>
      <c r="C124" t="s">
        <v>590</v>
      </c>
      <c r="D124" t="s">
        <v>591</v>
      </c>
      <c r="E124" t="s">
        <v>592</v>
      </c>
      <c r="F124" t="s">
        <v>588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460</v>
      </c>
      <c r="C125" t="s">
        <v>593</v>
      </c>
      <c r="D125" t="s">
        <v>594</v>
      </c>
      <c r="E125" t="s">
        <v>587</v>
      </c>
      <c r="F125" t="s">
        <v>588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461</v>
      </c>
      <c r="C126" t="s">
        <v>593</v>
      </c>
      <c r="D126" t="s">
        <v>594</v>
      </c>
      <c r="E126" t="s">
        <v>587</v>
      </c>
      <c r="F126" t="s">
        <v>588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462</v>
      </c>
      <c r="C127" t="s">
        <v>595</v>
      </c>
      <c r="D127" t="s">
        <v>596</v>
      </c>
      <c r="E127" t="s">
        <v>587</v>
      </c>
      <c r="F127" t="s">
        <v>588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454</v>
      </c>
      <c r="C128" t="s">
        <v>379</v>
      </c>
      <c r="D128" t="s">
        <v>385</v>
      </c>
      <c r="E128" t="s">
        <v>597</v>
      </c>
      <c r="F128" t="s">
        <v>388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457</v>
      </c>
      <c r="C129" t="s">
        <v>379</v>
      </c>
      <c r="D129" t="s">
        <v>385</v>
      </c>
      <c r="E129" t="s">
        <v>597</v>
      </c>
      <c r="F129" t="s">
        <v>388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458</v>
      </c>
      <c r="C130" t="s">
        <v>379</v>
      </c>
      <c r="D130" t="s">
        <v>385</v>
      </c>
      <c r="E130" t="s">
        <v>597</v>
      </c>
      <c r="F130" t="s">
        <v>388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459</v>
      </c>
      <c r="C131" t="s">
        <v>379</v>
      </c>
      <c r="D131" t="s">
        <v>385</v>
      </c>
      <c r="E131" t="s">
        <v>597</v>
      </c>
      <c r="F131" t="s">
        <v>388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460</v>
      </c>
      <c r="C132" t="s">
        <v>379</v>
      </c>
      <c r="D132" t="s">
        <v>385</v>
      </c>
      <c r="E132" t="s">
        <v>597</v>
      </c>
      <c r="F132" t="s">
        <v>388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461</v>
      </c>
      <c r="C133" t="s">
        <v>379</v>
      </c>
      <c r="D133" t="s">
        <v>385</v>
      </c>
      <c r="E133" t="s">
        <v>597</v>
      </c>
      <c r="F133" t="s">
        <v>388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462</v>
      </c>
      <c r="C134" t="s">
        <v>379</v>
      </c>
      <c r="D134" t="s">
        <v>385</v>
      </c>
      <c r="E134" t="s">
        <v>597</v>
      </c>
      <c r="F134" t="s">
        <v>388</v>
      </c>
      <c r="G134" t="s">
        <v>42</v>
      </c>
    </row>
    <row r="135" spans="1:8">
      <c r="A135" t="str">
        <f>HYPERLINK("#Clientes!A22","TIENDA TEATRAL")</f>
        <v>TIENDA TEATRAL</v>
      </c>
      <c r="B135" t="s">
        <v>454</v>
      </c>
      <c r="C135" t="s">
        <v>424</v>
      </c>
      <c r="D135" t="s">
        <v>425</v>
      </c>
      <c r="E135" t="s">
        <v>429</v>
      </c>
      <c r="F135" t="s">
        <v>428</v>
      </c>
      <c r="G135" t="s">
        <v>42</v>
      </c>
    </row>
    <row r="136" spans="1:8">
      <c r="A136" t="str">
        <f>HYPERLINK("#Clientes!A22","TIENDA TEATRAL")</f>
        <v>TIENDA TEATRAL</v>
      </c>
      <c r="B136" t="s">
        <v>457</v>
      </c>
      <c r="C136" t="s">
        <v>424</v>
      </c>
      <c r="D136" t="s">
        <v>425</v>
      </c>
      <c r="E136" t="s">
        <v>429</v>
      </c>
      <c r="F136" t="s">
        <v>428</v>
      </c>
      <c r="G136" t="s">
        <v>42</v>
      </c>
    </row>
    <row r="137" spans="1:8">
      <c r="A137" t="str">
        <f>HYPERLINK("#Clientes!A22","TIENDA TEATRAL")</f>
        <v>TIENDA TEATRAL</v>
      </c>
      <c r="B137" t="s">
        <v>458</v>
      </c>
      <c r="C137" t="s">
        <v>424</v>
      </c>
      <c r="D137" t="s">
        <v>425</v>
      </c>
      <c r="E137" t="s">
        <v>429</v>
      </c>
      <c r="F137" t="s">
        <v>428</v>
      </c>
      <c r="G137" t="s">
        <v>42</v>
      </c>
    </row>
    <row r="138" spans="1:8">
      <c r="A138" t="str">
        <f>HYPERLINK("#Clientes!A22","TIENDA TEATRAL")</f>
        <v>TIENDA TEATRAL</v>
      </c>
      <c r="B138" t="s">
        <v>459</v>
      </c>
      <c r="C138" t="s">
        <v>424</v>
      </c>
      <c r="D138" t="s">
        <v>425</v>
      </c>
      <c r="E138" t="s">
        <v>429</v>
      </c>
      <c r="F138" t="s">
        <v>428</v>
      </c>
      <c r="G138" t="s">
        <v>42</v>
      </c>
    </row>
    <row r="139" spans="1:8">
      <c r="A139" t="str">
        <f>HYPERLINK("#Clientes!A22","TIENDA TEATRAL")</f>
        <v>TIENDA TEATRAL</v>
      </c>
      <c r="B139" t="s">
        <v>460</v>
      </c>
      <c r="C139" t="s">
        <v>598</v>
      </c>
      <c r="D139" t="s">
        <v>599</v>
      </c>
      <c r="E139" t="s">
        <v>600</v>
      </c>
      <c r="F139" t="s">
        <v>428</v>
      </c>
      <c r="G139" t="s">
        <v>42</v>
      </c>
    </row>
    <row r="140" spans="1:8">
      <c r="A140" t="str">
        <f>HYPERLINK("#Clientes!A22","TIENDA TEATRAL")</f>
        <v>TIENDA TEATRAL</v>
      </c>
      <c r="B140" t="s">
        <v>461</v>
      </c>
      <c r="C140" t="s">
        <v>424</v>
      </c>
      <c r="D140" t="s">
        <v>425</v>
      </c>
      <c r="E140" t="s">
        <v>429</v>
      </c>
      <c r="F140" t="s">
        <v>428</v>
      </c>
      <c r="G140" t="s">
        <v>42</v>
      </c>
    </row>
    <row r="141" spans="1:8">
      <c r="A141" t="str">
        <f>HYPERLINK("#Clientes!A22","TIENDA TEATRAL")</f>
        <v>TIENDA TEATRAL</v>
      </c>
      <c r="B141" t="s">
        <v>462</v>
      </c>
      <c r="C141" t="s">
        <v>601</v>
      </c>
      <c r="D141" t="s">
        <v>602</v>
      </c>
      <c r="E141" t="s">
        <v>603</v>
      </c>
      <c r="F141" t="s">
        <v>428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454</v>
      </c>
      <c r="C142" t="s">
        <v>604</v>
      </c>
      <c r="D142" t="s">
        <v>605</v>
      </c>
      <c r="E142" t="s">
        <v>606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457</v>
      </c>
      <c r="C143" t="s">
        <v>607</v>
      </c>
      <c r="D143" t="s">
        <v>608</v>
      </c>
      <c r="E143" t="s">
        <v>609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458</v>
      </c>
      <c r="C144" t="s">
        <v>478</v>
      </c>
      <c r="D144" t="s">
        <v>608</v>
      </c>
      <c r="E144" t="s">
        <v>609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459</v>
      </c>
      <c r="C145" t="s">
        <v>604</v>
      </c>
      <c r="D145" t="s">
        <v>605</v>
      </c>
      <c r="E145" t="s">
        <v>606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460</v>
      </c>
      <c r="C146" t="s">
        <v>604</v>
      </c>
      <c r="D146" t="s">
        <v>605</v>
      </c>
      <c r="E146" t="s">
        <v>606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461</v>
      </c>
      <c r="C147" t="s">
        <v>604</v>
      </c>
      <c r="D147" t="s">
        <v>605</v>
      </c>
      <c r="E147" t="s">
        <v>606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462</v>
      </c>
      <c r="C148" t="s">
        <v>478</v>
      </c>
      <c r="D148" t="s">
        <v>608</v>
      </c>
      <c r="E148" t="s">
        <v>609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454</v>
      </c>
      <c r="C149" t="s">
        <v>610</v>
      </c>
      <c r="D149" t="s">
        <v>611</v>
      </c>
      <c r="E149" t="s">
        <v>612</v>
      </c>
      <c r="F149" t="s">
        <v>353</v>
      </c>
      <c r="G149" t="s">
        <v>42</v>
      </c>
    </row>
    <row r="150" spans="1:8">
      <c r="A150" t="str">
        <f>HYPERLINK("#Clientes!A24","FCE")</f>
        <v>FCE</v>
      </c>
      <c r="B150" t="s">
        <v>457</v>
      </c>
      <c r="C150" t="s">
        <v>411</v>
      </c>
      <c r="D150" t="s">
        <v>613</v>
      </c>
      <c r="E150" t="s">
        <v>614</v>
      </c>
      <c r="F150" t="s">
        <v>353</v>
      </c>
      <c r="G150" t="s">
        <v>42</v>
      </c>
    </row>
    <row r="151" spans="1:8">
      <c r="A151" t="str">
        <f>HYPERLINK("#Clientes!A24","FCE")</f>
        <v>FCE</v>
      </c>
      <c r="B151" t="s">
        <v>458</v>
      </c>
      <c r="C151" t="s">
        <v>610</v>
      </c>
      <c r="D151" t="s">
        <v>611</v>
      </c>
      <c r="E151" t="s">
        <v>612</v>
      </c>
      <c r="F151" t="s">
        <v>353</v>
      </c>
      <c r="G151" t="s">
        <v>42</v>
      </c>
    </row>
    <row r="152" spans="1:8">
      <c r="A152" t="str">
        <f>HYPERLINK("#Clientes!A24","FCE")</f>
        <v>FCE</v>
      </c>
      <c r="B152" t="s">
        <v>459</v>
      </c>
      <c r="C152" t="s">
        <v>615</v>
      </c>
      <c r="D152" t="s">
        <v>583</v>
      </c>
      <c r="E152" t="s">
        <v>616</v>
      </c>
      <c r="F152" t="s">
        <v>353</v>
      </c>
      <c r="G152" t="s">
        <v>42</v>
      </c>
    </row>
    <row r="153" spans="1:8">
      <c r="A153" t="str">
        <f>HYPERLINK("#Clientes!A24","FCE")</f>
        <v>FCE</v>
      </c>
      <c r="B153" t="s">
        <v>460</v>
      </c>
      <c r="C153" t="s">
        <v>379</v>
      </c>
      <c r="D153" t="s">
        <v>617</v>
      </c>
      <c r="E153" t="s">
        <v>618</v>
      </c>
      <c r="F153" t="s">
        <v>353</v>
      </c>
      <c r="G153" t="s">
        <v>42</v>
      </c>
    </row>
    <row r="154" spans="1:8">
      <c r="A154" t="str">
        <f>HYPERLINK("#Clientes!A24","FCE")</f>
        <v>FCE</v>
      </c>
      <c r="B154" t="s">
        <v>461</v>
      </c>
      <c r="C154" t="s">
        <v>619</v>
      </c>
      <c r="D154" t="s">
        <v>620</v>
      </c>
      <c r="E154" t="s">
        <v>621</v>
      </c>
      <c r="F154" t="s">
        <v>353</v>
      </c>
      <c r="G154" t="s">
        <v>42</v>
      </c>
    </row>
    <row r="155" spans="1:8">
      <c r="A155" t="str">
        <f>HYPERLINK("#Clientes!A24","FCE")</f>
        <v>FCE</v>
      </c>
      <c r="B155" t="s">
        <v>462</v>
      </c>
      <c r="C155" t="s">
        <v>411</v>
      </c>
      <c r="D155" t="s">
        <v>613</v>
      </c>
      <c r="E155" t="s">
        <v>614</v>
      </c>
      <c r="F155" t="s">
        <v>353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454</v>
      </c>
      <c r="C156" t="s">
        <v>622</v>
      </c>
      <c r="D156" t="s">
        <v>623</v>
      </c>
      <c r="E156" t="s">
        <v>624</v>
      </c>
      <c r="F156" t="s">
        <v>625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457</v>
      </c>
      <c r="C157" t="s">
        <v>626</v>
      </c>
      <c r="D157" t="s">
        <v>627</v>
      </c>
      <c r="E157" t="s">
        <v>378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458</v>
      </c>
      <c r="C158" t="s">
        <v>628</v>
      </c>
      <c r="D158" t="s">
        <v>629</v>
      </c>
      <c r="E158" t="s">
        <v>630</v>
      </c>
      <c r="F158" t="s">
        <v>631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459</v>
      </c>
      <c r="C159" t="s">
        <v>632</v>
      </c>
      <c r="D159" t="s">
        <v>633</v>
      </c>
      <c r="E159" t="s">
        <v>634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460</v>
      </c>
      <c r="C160" t="s">
        <v>635</v>
      </c>
      <c r="D160" t="s">
        <v>623</v>
      </c>
      <c r="E160" t="s">
        <v>636</v>
      </c>
      <c r="F160" t="s">
        <v>625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461</v>
      </c>
      <c r="C161" t="s">
        <v>635</v>
      </c>
      <c r="D161" t="s">
        <v>623</v>
      </c>
      <c r="E161" t="s">
        <v>636</v>
      </c>
      <c r="F161" t="s">
        <v>625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462</v>
      </c>
      <c r="C162" t="s">
        <v>628</v>
      </c>
      <c r="D162" t="s">
        <v>629</v>
      </c>
      <c r="E162" t="s">
        <v>630</v>
      </c>
      <c r="F162" t="s">
        <v>631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454</v>
      </c>
      <c r="C163" t="s">
        <v>637</v>
      </c>
      <c r="D163" t="s">
        <v>638</v>
      </c>
      <c r="E163" t="s">
        <v>384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457</v>
      </c>
      <c r="C164" t="s">
        <v>639</v>
      </c>
      <c r="D164" t="s">
        <v>640</v>
      </c>
      <c r="E164" t="s">
        <v>384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458</v>
      </c>
      <c r="C165" t="s">
        <v>639</v>
      </c>
      <c r="D165" t="s">
        <v>640</v>
      </c>
      <c r="E165" t="s">
        <v>384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459</v>
      </c>
      <c r="C166" t="s">
        <v>637</v>
      </c>
      <c r="D166" t="s">
        <v>638</v>
      </c>
      <c r="E166" t="s">
        <v>384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460</v>
      </c>
      <c r="C167" t="s">
        <v>637</v>
      </c>
      <c r="D167" t="s">
        <v>638</v>
      </c>
      <c r="E167" t="s">
        <v>384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461</v>
      </c>
      <c r="C168" t="s">
        <v>637</v>
      </c>
      <c r="D168" t="s">
        <v>638</v>
      </c>
      <c r="E168" t="s">
        <v>384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462</v>
      </c>
      <c r="C169" t="s">
        <v>639</v>
      </c>
      <c r="D169" t="s">
        <v>640</v>
      </c>
      <c r="E169" t="s">
        <v>384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454</v>
      </c>
      <c r="C170" t="s">
        <v>641</v>
      </c>
      <c r="D170" t="s">
        <v>642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457</v>
      </c>
      <c r="C171" t="s">
        <v>643</v>
      </c>
      <c r="D171" t="s">
        <v>644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458</v>
      </c>
      <c r="C172" t="s">
        <v>641</v>
      </c>
      <c r="D172" t="s">
        <v>642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459</v>
      </c>
      <c r="C173" t="s">
        <v>641</v>
      </c>
      <c r="D173" t="s">
        <v>642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460</v>
      </c>
      <c r="C174" t="s">
        <v>641</v>
      </c>
      <c r="D174" t="s">
        <v>642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461</v>
      </c>
      <c r="C175" t="s">
        <v>641</v>
      </c>
      <c r="D175" t="s">
        <v>642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462</v>
      </c>
      <c r="C176" t="s">
        <v>641</v>
      </c>
      <c r="D176" t="s">
        <v>642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454</v>
      </c>
      <c r="C177" t="s">
        <v>645</v>
      </c>
      <c r="D177" t="s">
        <v>646</v>
      </c>
      <c r="E177" t="s">
        <v>647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457</v>
      </c>
      <c r="C178" t="s">
        <v>648</v>
      </c>
      <c r="D178" t="s">
        <v>649</v>
      </c>
      <c r="E178" t="s">
        <v>650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458</v>
      </c>
      <c r="C179" t="s">
        <v>651</v>
      </c>
      <c r="D179" t="s">
        <v>652</v>
      </c>
      <c r="E179" t="s">
        <v>653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459</v>
      </c>
      <c r="C180" t="s">
        <v>645</v>
      </c>
      <c r="D180" t="s">
        <v>646</v>
      </c>
      <c r="E180" t="s">
        <v>647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460</v>
      </c>
      <c r="C181" t="s">
        <v>645</v>
      </c>
      <c r="D181" t="s">
        <v>646</v>
      </c>
      <c r="E181" t="s">
        <v>647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461</v>
      </c>
      <c r="C182" t="s">
        <v>645</v>
      </c>
      <c r="D182" t="s">
        <v>646</v>
      </c>
      <c r="E182" t="s">
        <v>647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462</v>
      </c>
      <c r="C183" t="s">
        <v>651</v>
      </c>
      <c r="D183" t="s">
        <v>652</v>
      </c>
      <c r="E183" t="s">
        <v>653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454</v>
      </c>
      <c r="C184" t="s">
        <v>654</v>
      </c>
      <c r="D184" t="s">
        <v>655</v>
      </c>
      <c r="E184" t="s">
        <v>410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457</v>
      </c>
      <c r="C185" t="s">
        <v>654</v>
      </c>
      <c r="D185" t="s">
        <v>655</v>
      </c>
      <c r="E185" t="s">
        <v>410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458</v>
      </c>
      <c r="C186" t="s">
        <v>654</v>
      </c>
      <c r="D186" t="s">
        <v>655</v>
      </c>
      <c r="E186" t="s">
        <v>410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459</v>
      </c>
      <c r="C187" t="s">
        <v>654</v>
      </c>
      <c r="D187" t="s">
        <v>655</v>
      </c>
      <c r="E187" t="s">
        <v>410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460</v>
      </c>
      <c r="C188" t="s">
        <v>654</v>
      </c>
      <c r="D188" t="s">
        <v>655</v>
      </c>
      <c r="E188" t="s">
        <v>410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461</v>
      </c>
      <c r="C189" t="s">
        <v>654</v>
      </c>
      <c r="D189" t="s">
        <v>655</v>
      </c>
      <c r="E189" t="s">
        <v>410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462</v>
      </c>
      <c r="C190" t="s">
        <v>654</v>
      </c>
      <c r="D190" t="s">
        <v>655</v>
      </c>
      <c r="E190" t="s">
        <v>410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454</v>
      </c>
      <c r="C191" t="s">
        <v>656</v>
      </c>
      <c r="D191" t="s">
        <v>657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457</v>
      </c>
      <c r="C192" t="s">
        <v>656</v>
      </c>
      <c r="D192" t="s">
        <v>658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458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459</v>
      </c>
      <c r="C194" t="s">
        <v>656</v>
      </c>
      <c r="D194" t="s">
        <v>658</v>
      </c>
      <c r="E194" t="s">
        <v>659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460</v>
      </c>
      <c r="C195" t="s">
        <v>656</v>
      </c>
      <c r="D195" t="s">
        <v>658</v>
      </c>
      <c r="E195" t="s">
        <v>659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461</v>
      </c>
      <c r="C196" t="s">
        <v>656</v>
      </c>
      <c r="D196" t="s">
        <v>658</v>
      </c>
      <c r="E196" t="s">
        <v>659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462</v>
      </c>
      <c r="C197" t="s">
        <v>656</v>
      </c>
      <c r="D197" t="s">
        <v>657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454</v>
      </c>
      <c r="C198" t="s">
        <v>660</v>
      </c>
      <c r="D198" t="s">
        <v>661</v>
      </c>
      <c r="E198" t="s">
        <v>662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457</v>
      </c>
      <c r="C199" t="s">
        <v>660</v>
      </c>
      <c r="D199" t="s">
        <v>661</v>
      </c>
      <c r="E199" t="s">
        <v>662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458</v>
      </c>
      <c r="C200" t="s">
        <v>660</v>
      </c>
      <c r="D200" t="s">
        <v>661</v>
      </c>
      <c r="E200" t="s">
        <v>662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459</v>
      </c>
      <c r="C201" t="s">
        <v>660</v>
      </c>
      <c r="D201" t="s">
        <v>661</v>
      </c>
      <c r="E201" t="s">
        <v>662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460</v>
      </c>
      <c r="C202" t="s">
        <v>660</v>
      </c>
      <c r="D202" t="s">
        <v>661</v>
      </c>
      <c r="E202" t="s">
        <v>662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461</v>
      </c>
      <c r="C203" t="s">
        <v>660</v>
      </c>
      <c r="D203" t="s">
        <v>661</v>
      </c>
      <c r="E203" t="s">
        <v>662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462</v>
      </c>
      <c r="C204" t="s">
        <v>660</v>
      </c>
      <c r="D204" t="s">
        <v>661</v>
      </c>
      <c r="E204" t="s">
        <v>662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454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457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458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459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460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461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462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454</v>
      </c>
      <c r="C212" t="s">
        <v>528</v>
      </c>
      <c r="D212" t="s">
        <v>529</v>
      </c>
      <c r="E212" t="s">
        <v>348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457</v>
      </c>
      <c r="C213" t="s">
        <v>663</v>
      </c>
      <c r="D213" t="s">
        <v>664</v>
      </c>
      <c r="E213" t="s">
        <v>532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458</v>
      </c>
      <c r="C214" t="s">
        <v>663</v>
      </c>
      <c r="D214" t="s">
        <v>664</v>
      </c>
      <c r="E214" t="s">
        <v>532</v>
      </c>
      <c r="F214" t="s">
        <v>347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459</v>
      </c>
      <c r="C215" t="s">
        <v>533</v>
      </c>
      <c r="D215" t="s">
        <v>534</v>
      </c>
      <c r="E215" t="s">
        <v>535</v>
      </c>
      <c r="F215" t="s">
        <v>347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460</v>
      </c>
      <c r="C216" t="s">
        <v>533</v>
      </c>
      <c r="D216" t="s">
        <v>534</v>
      </c>
      <c r="E216" t="s">
        <v>535</v>
      </c>
      <c r="F216" t="s">
        <v>347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461</v>
      </c>
      <c r="C217" t="s">
        <v>528</v>
      </c>
      <c r="D217" t="s">
        <v>529</v>
      </c>
      <c r="E217" t="s">
        <v>348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462</v>
      </c>
      <c r="C218" t="s">
        <v>663</v>
      </c>
      <c r="D218" t="s">
        <v>664</v>
      </c>
      <c r="E218" t="s">
        <v>532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454</v>
      </c>
      <c r="C219" t="s">
        <v>665</v>
      </c>
      <c r="D219" t="s">
        <v>666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457</v>
      </c>
      <c r="C220" t="s">
        <v>667</v>
      </c>
      <c r="D220" t="s">
        <v>668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458</v>
      </c>
      <c r="C221" t="s">
        <v>665</v>
      </c>
      <c r="D221" t="s">
        <v>666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459</v>
      </c>
      <c r="C222" t="s">
        <v>665</v>
      </c>
      <c r="D222" t="s">
        <v>666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460</v>
      </c>
      <c r="C223" t="s">
        <v>665</v>
      </c>
      <c r="D223" t="s">
        <v>666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461</v>
      </c>
      <c r="C224" t="s">
        <v>665</v>
      </c>
      <c r="D224" t="s">
        <v>666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462</v>
      </c>
      <c r="C225" t="s">
        <v>665</v>
      </c>
      <c r="D225" t="s">
        <v>666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HYPERLINK("#Clientes!A35","Sonia Hurtado")</f>
        <v>Sonia Hurtado</v>
      </c>
      <c r="B226" t="s">
        <v>454</v>
      </c>
      <c r="C226" t="s">
        <v>271</v>
      </c>
      <c r="D226" t="s">
        <v>669</v>
      </c>
      <c r="E226" t="s">
        <v>274</v>
      </c>
      <c r="F226" t="s">
        <v>275</v>
      </c>
      <c r="G226" t="s">
        <v>42</v>
      </c>
    </row>
    <row r="227" spans="1:8">
      <c r="A227" t="str">
        <f>HYPERLINK("#Clientes!A35","Sonia Hurtado")</f>
        <v>Sonia Hurtado</v>
      </c>
      <c r="B227" t="s">
        <v>457</v>
      </c>
      <c r="C227" t="s">
        <v>271</v>
      </c>
      <c r="D227" t="s">
        <v>272</v>
      </c>
      <c r="E227" t="s">
        <v>274</v>
      </c>
      <c r="F227" t="s">
        <v>275</v>
      </c>
      <c r="G227" t="s">
        <v>52</v>
      </c>
    </row>
    <row r="228" spans="1:8">
      <c r="A228" t="str">
        <f>HYPERLINK("#Clientes!A35","Sonia Hurtado")</f>
        <v>Sonia Hurtado</v>
      </c>
      <c r="B228" t="s">
        <v>458</v>
      </c>
      <c r="C228" t="s">
        <v>271</v>
      </c>
      <c r="D228" t="s">
        <v>272</v>
      </c>
      <c r="E228" t="s">
        <v>274</v>
      </c>
      <c r="F228" t="s">
        <v>275</v>
      </c>
      <c r="G228" t="s">
        <v>42</v>
      </c>
    </row>
    <row r="229" spans="1:8">
      <c r="A229" t="str">
        <f>HYPERLINK("#Clientes!A35","Sonia Hurtado")</f>
        <v>Sonia Hurtado</v>
      </c>
      <c r="B229" t="s">
        <v>459</v>
      </c>
      <c r="C229" t="s">
        <v>271</v>
      </c>
      <c r="D229" t="s">
        <v>272</v>
      </c>
      <c r="E229" t="s">
        <v>274</v>
      </c>
      <c r="F229" t="s">
        <v>275</v>
      </c>
      <c r="G229" t="s">
        <v>42</v>
      </c>
    </row>
    <row r="230" spans="1:8">
      <c r="A230" t="str">
        <f>HYPERLINK("#Clientes!A35","Sonia Hurtado")</f>
        <v>Sonia Hurtado</v>
      </c>
      <c r="B230" t="s">
        <v>460</v>
      </c>
      <c r="C230" t="s">
        <v>271</v>
      </c>
      <c r="D230" t="s">
        <v>272</v>
      </c>
      <c r="E230" t="s">
        <v>274</v>
      </c>
      <c r="F230" t="s">
        <v>275</v>
      </c>
      <c r="G230" t="s">
        <v>42</v>
      </c>
    </row>
    <row r="231" spans="1:8">
      <c r="A231" t="str">
        <f>HYPERLINK("#Clientes!A35","Sonia Hurtado")</f>
        <v>Sonia Hurtado</v>
      </c>
      <c r="B231" t="s">
        <v>461</v>
      </c>
      <c r="C231" t="s">
        <v>271</v>
      </c>
      <c r="D231" t="s">
        <v>272</v>
      </c>
      <c r="E231" t="s">
        <v>274</v>
      </c>
      <c r="F231"/>
      <c r="G231" t="s">
        <v>42</v>
      </c>
    </row>
    <row r="232" spans="1:8">
      <c r="A232" t="str">
        <f>HYPERLINK("#Clientes!A35","Sonia Hurtado")</f>
        <v>Sonia Hurtado</v>
      </c>
      <c r="B232" t="s">
        <v>462</v>
      </c>
      <c r="C232" t="s">
        <v>271</v>
      </c>
      <c r="D232" t="s">
        <v>272</v>
      </c>
      <c r="E232" t="s">
        <v>274</v>
      </c>
      <c r="F232"/>
      <c r="G232" t="s">
        <v>42</v>
      </c>
    </row>
    <row r="233" spans="1:8">
      <c r="A233" t="str">
        <f>HYPERLINK("#Clientes!A36","Paola Roa")</f>
        <v>Paola Roa</v>
      </c>
      <c r="B233" t="s">
        <v>454</v>
      </c>
      <c r="C233" t="s">
        <v>277</v>
      </c>
      <c r="D233" t="s">
        <v>279</v>
      </c>
      <c r="E233" t="s">
        <v>283</v>
      </c>
      <c r="F233">
        <v>3124204273</v>
      </c>
      <c r="G233" t="s">
        <v>42</v>
      </c>
    </row>
    <row r="234" spans="1:8">
      <c r="A234" t="str">
        <f>HYPERLINK("#Clientes!A36","Paola Roa")</f>
        <v>Paola Roa</v>
      </c>
      <c r="B234" t="s">
        <v>457</v>
      </c>
      <c r="C234" t="s">
        <v>670</v>
      </c>
      <c r="D234" t="s">
        <v>671</v>
      </c>
      <c r="E234" t="s">
        <v>672</v>
      </c>
      <c r="F234">
        <v>3222248457</v>
      </c>
      <c r="G234" t="s">
        <v>42</v>
      </c>
    </row>
    <row r="235" spans="1:8">
      <c r="A235" t="str">
        <f>HYPERLINK("#Clientes!A36","Paola Roa")</f>
        <v>Paola Roa</v>
      </c>
      <c r="B235" t="s">
        <v>458</v>
      </c>
      <c r="C235" t="s">
        <v>277</v>
      </c>
      <c r="D235" t="s">
        <v>279</v>
      </c>
      <c r="E235" t="s">
        <v>283</v>
      </c>
      <c r="F235">
        <v>3124204273</v>
      </c>
      <c r="G235" t="s">
        <v>42</v>
      </c>
    </row>
    <row r="236" spans="1:8">
      <c r="A236" t="str">
        <f>HYPERLINK("#Clientes!A36","Paola Roa")</f>
        <v>Paola Roa</v>
      </c>
      <c r="B236" t="s">
        <v>459</v>
      </c>
      <c r="C236" t="s">
        <v>277</v>
      </c>
      <c r="D236" t="s">
        <v>279</v>
      </c>
      <c r="E236" t="s">
        <v>673</v>
      </c>
      <c r="F236">
        <v>3124204273</v>
      </c>
      <c r="G236" t="s">
        <v>42</v>
      </c>
    </row>
    <row r="237" spans="1:8">
      <c r="A237" t="str">
        <f>HYPERLINK("#Clientes!A36","Paola Roa")</f>
        <v>Paola Roa</v>
      </c>
      <c r="B237" t="s">
        <v>460</v>
      </c>
      <c r="C237" t="s">
        <v>277</v>
      </c>
      <c r="D237" t="s">
        <v>279</v>
      </c>
      <c r="E237" t="s">
        <v>283</v>
      </c>
      <c r="F237">
        <v>3124204273</v>
      </c>
      <c r="G237" t="s">
        <v>42</v>
      </c>
    </row>
    <row r="238" spans="1:8">
      <c r="A238" t="str">
        <f>HYPERLINK("#Clientes!A36","Paola Roa")</f>
        <v>Paola Roa</v>
      </c>
      <c r="B238" t="s">
        <v>461</v>
      </c>
      <c r="C238" t="s">
        <v>674</v>
      </c>
      <c r="D238" t="s">
        <v>279</v>
      </c>
      <c r="E238" t="s">
        <v>283</v>
      </c>
      <c r="F238">
        <v>3124204273</v>
      </c>
      <c r="G238" t="s">
        <v>42</v>
      </c>
    </row>
    <row r="239" spans="1:8">
      <c r="A239" t="str">
        <f>HYPERLINK("#Clientes!A36","Paola Roa")</f>
        <v>Paola Roa</v>
      </c>
      <c r="B239" t="s">
        <v>462</v>
      </c>
      <c r="C239" t="s">
        <v>670</v>
      </c>
      <c r="D239" t="s">
        <v>671</v>
      </c>
      <c r="E239" t="s">
        <v>283</v>
      </c>
      <c r="F239">
        <v>3124204273</v>
      </c>
      <c r="G239" t="s">
        <v>42</v>
      </c>
    </row>
    <row r="240" spans="1:8">
      <c r="A240" t="str">
        <f>HYPERLINK("#Clientes!A37","Alejandra Quintero")</f>
        <v>Alejandra Quintero</v>
      </c>
      <c r="B240" t="s">
        <v>454</v>
      </c>
      <c r="C240" t="s">
        <v>285</v>
      </c>
      <c r="D240" t="s">
        <v>675</v>
      </c>
      <c r="E240" t="s">
        <v>291</v>
      </c>
      <c r="F240" t="s">
        <v>676</v>
      </c>
      <c r="G240" t="s">
        <v>42</v>
      </c>
    </row>
    <row r="241" spans="1:8">
      <c r="A241" t="str">
        <f>HYPERLINK("#Clientes!A37","Alejandra Quintero")</f>
        <v>Alejandra Quintero</v>
      </c>
      <c r="B241" t="s">
        <v>457</v>
      </c>
      <c r="C241" t="s">
        <v>285</v>
      </c>
      <c r="D241" t="s">
        <v>286</v>
      </c>
      <c r="E241" t="s">
        <v>291</v>
      </c>
      <c r="F241" t="s">
        <v>677</v>
      </c>
      <c r="G241" t="s">
        <v>42</v>
      </c>
    </row>
    <row r="242" spans="1:8">
      <c r="A242" t="str">
        <f>HYPERLINK("#Clientes!A37","Alejandra Quintero")</f>
        <v>Alejandra Quintero</v>
      </c>
      <c r="B242" t="s">
        <v>458</v>
      </c>
      <c r="C242" t="s">
        <v>285</v>
      </c>
      <c r="D242" t="s">
        <v>286</v>
      </c>
      <c r="E242" t="s">
        <v>291</v>
      </c>
      <c r="F242" t="s">
        <v>677</v>
      </c>
      <c r="G242" t="s">
        <v>42</v>
      </c>
    </row>
    <row r="243" spans="1:8">
      <c r="A243" t="str">
        <f>HYPERLINK("#Clientes!A37","Alejandra Quintero")</f>
        <v>Alejandra Quintero</v>
      </c>
      <c r="B243" t="s">
        <v>459</v>
      </c>
      <c r="C243" t="s">
        <v>285</v>
      </c>
      <c r="D243" t="s">
        <v>675</v>
      </c>
      <c r="E243" t="s">
        <v>291</v>
      </c>
      <c r="F243" t="s">
        <v>676</v>
      </c>
      <c r="G243" t="s">
        <v>42</v>
      </c>
    </row>
    <row r="244" spans="1:8">
      <c r="A244" t="str">
        <f>HYPERLINK("#Clientes!A37","Alejandra Quintero")</f>
        <v>Alejandra Quintero</v>
      </c>
      <c r="B244" t="s">
        <v>460</v>
      </c>
      <c r="C244" t="s">
        <v>285</v>
      </c>
      <c r="D244" t="s">
        <v>675</v>
      </c>
      <c r="E244" t="s">
        <v>291</v>
      </c>
      <c r="F244" t="s">
        <v>676</v>
      </c>
      <c r="G244" t="s">
        <v>42</v>
      </c>
    </row>
    <row r="245" spans="1:8">
      <c r="A245" t="str">
        <f>HYPERLINK("#Clientes!A37","Alejandra Quintero")</f>
        <v>Alejandra Quintero</v>
      </c>
      <c r="B245" t="s">
        <v>461</v>
      </c>
      <c r="C245" t="s">
        <v>285</v>
      </c>
      <c r="D245" t="s">
        <v>675</v>
      </c>
      <c r="E245" t="s">
        <v>291</v>
      </c>
      <c r="F245" t="s">
        <v>676</v>
      </c>
      <c r="G245" t="s">
        <v>42</v>
      </c>
    </row>
    <row r="246" spans="1:8">
      <c r="A246" t="str">
        <f>HYPERLINK("#Clientes!A37","Alejandra Quintero")</f>
        <v>Alejandra Quintero</v>
      </c>
      <c r="B246" t="s">
        <v>462</v>
      </c>
      <c r="C246" t="s">
        <v>285</v>
      </c>
      <c r="D246" t="s">
        <v>675</v>
      </c>
      <c r="E246" t="s">
        <v>291</v>
      </c>
      <c r="F246" t="s">
        <v>676</v>
      </c>
      <c r="G246" t="s">
        <v>42</v>
      </c>
    </row>
    <row r="247" spans="1:8">
      <c r="A247" t="str">
        <f>HYPERLINK("#Clientes!A38","ASOCIACION DE AMIGOS DEL MUSEO NACIONAL")</f>
        <v>ASOCIACION DE AMIGOS DEL MUSEO NACIONAL</v>
      </c>
      <c r="B247" t="s">
        <v>454</v>
      </c>
      <c r="C247" t="s">
        <v>566</v>
      </c>
      <c r="D247" t="s">
        <v>678</v>
      </c>
      <c r="E247" t="s">
        <v>679</v>
      </c>
      <c r="F247" t="s">
        <v>680</v>
      </c>
      <c r="G247" t="s">
        <v>42</v>
      </c>
    </row>
    <row r="248" spans="1:8">
      <c r="A248" t="str">
        <f>HYPERLINK("#Clientes!A38","ASOCIACION DE AMIGOS DEL MUSEO NACIONAL")</f>
        <v>ASOCIACION DE AMIGOS DEL MUSEO NACIONAL</v>
      </c>
      <c r="B248" t="s">
        <v>457</v>
      </c>
      <c r="C248" t="s">
        <v>681</v>
      </c>
      <c r="D248" t="s">
        <v>678</v>
      </c>
      <c r="E248" t="s">
        <v>679</v>
      </c>
      <c r="F248" t="s">
        <v>680</v>
      </c>
      <c r="G248" t="s">
        <v>42</v>
      </c>
    </row>
    <row r="249" spans="1:8">
      <c r="A249" t="str">
        <f>HYPERLINK("#Clientes!A38","ASOCIACION DE AMIGOS DEL MUSEO NACIONAL")</f>
        <v>ASOCIACION DE AMIGOS DEL MUSEO NACIONAL</v>
      </c>
      <c r="B249" t="s">
        <v>458</v>
      </c>
      <c r="C249" t="s">
        <v>566</v>
      </c>
      <c r="D249" t="s">
        <v>682</v>
      </c>
      <c r="E249" t="s">
        <v>679</v>
      </c>
      <c r="F249" t="s">
        <v>680</v>
      </c>
      <c r="G249" t="s">
        <v>42</v>
      </c>
    </row>
    <row r="250" spans="1:8">
      <c r="A250" t="str">
        <f>HYPERLINK("#Clientes!A38","ASOCIACION DE AMIGOS DEL MUSEO NACIONAL")</f>
        <v>ASOCIACION DE AMIGOS DEL MUSEO NACIONAL</v>
      </c>
      <c r="B250" t="s">
        <v>459</v>
      </c>
      <c r="C250" t="s">
        <v>683</v>
      </c>
      <c r="D250" t="s">
        <v>684</v>
      </c>
      <c r="E250" t="s">
        <v>685</v>
      </c>
      <c r="F250" t="s">
        <v>434</v>
      </c>
      <c r="G250" t="s">
        <v>42</v>
      </c>
    </row>
    <row r="251" spans="1:8">
      <c r="A251" t="str">
        <f>HYPERLINK("#Clientes!A38","ASOCIACION DE AMIGOS DEL MUSEO NACIONAL")</f>
        <v>ASOCIACION DE AMIGOS DEL MUSEO NACIONAL</v>
      </c>
      <c r="B251" t="s">
        <v>460</v>
      </c>
      <c r="C251" t="s">
        <v>683</v>
      </c>
      <c r="D251" t="s">
        <v>684</v>
      </c>
      <c r="E251" t="s">
        <v>685</v>
      </c>
      <c r="F251" t="s">
        <v>434</v>
      </c>
      <c r="G251" t="s">
        <v>42</v>
      </c>
    </row>
    <row r="252" spans="1:8">
      <c r="A252" t="str">
        <f>HYPERLINK("#Clientes!A38","ASOCIACION DE AMIGOS DEL MUSEO NACIONAL")</f>
        <v>ASOCIACION DE AMIGOS DEL MUSEO NACIONAL</v>
      </c>
      <c r="B252" t="s">
        <v>461</v>
      </c>
      <c r="C252" t="s">
        <v>637</v>
      </c>
      <c r="D252" t="s">
        <v>686</v>
      </c>
      <c r="E252" t="s">
        <v>687</v>
      </c>
      <c r="F252" t="s">
        <v>434</v>
      </c>
      <c r="G252" t="s">
        <v>42</v>
      </c>
    </row>
    <row r="253" spans="1:8">
      <c r="A253" t="str">
        <f>HYPERLINK("#Clientes!A38","ASOCIACION DE AMIGOS DEL MUSEO NACIONAL")</f>
        <v>ASOCIACION DE AMIGOS DEL MUSEO NACIONAL</v>
      </c>
      <c r="B253" t="s">
        <v>462</v>
      </c>
      <c r="C253" t="s">
        <v>681</v>
      </c>
      <c r="D253" t="s">
        <v>682</v>
      </c>
      <c r="E253" t="s">
        <v>679</v>
      </c>
      <c r="F253" t="s">
        <v>680</v>
      </c>
      <c r="G253" t="s">
        <v>42</v>
      </c>
    </row>
    <row r="254" spans="1:8">
      <c r="A254" t="str">
        <f>HYPERLINK("#Clientes!A39","Carlos Salazar")</f>
        <v>Carlos Salazar</v>
      </c>
      <c r="B254" t="s">
        <v>454</v>
      </c>
      <c r="C254" t="s">
        <v>688</v>
      </c>
      <c r="D254" t="s">
        <v>689</v>
      </c>
      <c r="E254" t="s">
        <v>305</v>
      </c>
      <c r="F254" t="s">
        <v>304</v>
      </c>
      <c r="G254" t="s">
        <v>42</v>
      </c>
    </row>
    <row r="255" spans="1:8">
      <c r="A255" t="str">
        <f>HYPERLINK("#Clientes!A39","Carlos Salazar")</f>
        <v>Carlos Salazar</v>
      </c>
      <c r="B255" t="s">
        <v>457</v>
      </c>
      <c r="C255" t="s">
        <v>688</v>
      </c>
      <c r="D255" t="s">
        <v>689</v>
      </c>
      <c r="E255" t="s">
        <v>305</v>
      </c>
      <c r="F255" t="s">
        <v>304</v>
      </c>
      <c r="G255" t="s">
        <v>42</v>
      </c>
    </row>
    <row r="256" spans="1:8">
      <c r="A256" t="str">
        <f>HYPERLINK("#Clientes!A39","Carlos Salazar")</f>
        <v>Carlos Salazar</v>
      </c>
      <c r="B256" t="s">
        <v>458</v>
      </c>
      <c r="C256" t="s">
        <v>688</v>
      </c>
      <c r="D256" t="s">
        <v>689</v>
      </c>
      <c r="E256" t="s">
        <v>305</v>
      </c>
      <c r="F256" t="s">
        <v>304</v>
      </c>
      <c r="G256" t="s">
        <v>42</v>
      </c>
    </row>
    <row r="257" spans="1:8">
      <c r="A257" t="str">
        <f>HYPERLINK("#Clientes!A39","Carlos Salazar")</f>
        <v>Carlos Salazar</v>
      </c>
      <c r="B257" t="s">
        <v>459</v>
      </c>
      <c r="C257" t="s">
        <v>688</v>
      </c>
      <c r="D257" t="s">
        <v>689</v>
      </c>
      <c r="E257" t="s">
        <v>305</v>
      </c>
      <c r="F257" t="s">
        <v>304</v>
      </c>
      <c r="G257" t="s">
        <v>42</v>
      </c>
    </row>
    <row r="258" spans="1:8">
      <c r="A258" t="str">
        <f>HYPERLINK("#Clientes!A39","Carlos Salazar")</f>
        <v>Carlos Salazar</v>
      </c>
      <c r="B258" t="s">
        <v>460</v>
      </c>
      <c r="C258" t="s">
        <v>688</v>
      </c>
      <c r="D258" t="s">
        <v>689</v>
      </c>
      <c r="E258" t="s">
        <v>305</v>
      </c>
      <c r="F258" t="s">
        <v>304</v>
      </c>
      <c r="G258" t="s">
        <v>42</v>
      </c>
    </row>
    <row r="259" spans="1:8">
      <c r="A259" t="str">
        <f>HYPERLINK("#Clientes!A39","Carlos Salazar")</f>
        <v>Carlos Salazar</v>
      </c>
      <c r="B259" t="s">
        <v>461</v>
      </c>
      <c r="C259" t="s">
        <v>688</v>
      </c>
      <c r="D259" t="s">
        <v>689</v>
      </c>
      <c r="E259" t="s">
        <v>305</v>
      </c>
      <c r="F259" t="s">
        <v>304</v>
      </c>
      <c r="G259" t="s">
        <v>42</v>
      </c>
    </row>
    <row r="260" spans="1:8">
      <c r="A260" t="str">
        <f>HYPERLINK("#Clientes!A39","Carlos Salazar")</f>
        <v>Carlos Salazar</v>
      </c>
      <c r="B260" t="s">
        <v>462</v>
      </c>
      <c r="C260" t="s">
        <v>690</v>
      </c>
      <c r="D260" t="s">
        <v>691</v>
      </c>
      <c r="E260" t="s">
        <v>305</v>
      </c>
      <c r="F260" t="s">
        <v>304</v>
      </c>
      <c r="G260" t="s">
        <v>42</v>
      </c>
    </row>
    <row r="261" spans="1:8">
      <c r="A261" t="str">
        <f>HYPERLINK("#Clientes!A40","CONTRABAJO LIBRO Y CAFÉ")</f>
        <v>CONTRABAJO LIBRO Y CAFÉ</v>
      </c>
      <c r="B261" t="s">
        <v>454</v>
      </c>
      <c r="C261" t="s">
        <v>692</v>
      </c>
      <c r="D261" t="s">
        <v>693</v>
      </c>
      <c r="E261" t="s">
        <v>442</v>
      </c>
      <c r="F261">
        <v>3028515036</v>
      </c>
      <c r="G261" t="s">
        <v>42</v>
      </c>
    </row>
    <row r="262" spans="1:8">
      <c r="A262" t="str">
        <f>HYPERLINK("#Clientes!A40","CONTRABAJO LIBRO Y CAFÉ")</f>
        <v>CONTRABAJO LIBRO Y CAFÉ</v>
      </c>
      <c r="B262" t="s">
        <v>457</v>
      </c>
      <c r="C262" t="s">
        <v>692</v>
      </c>
      <c r="D262" t="s">
        <v>693</v>
      </c>
      <c r="E262" t="s">
        <v>442</v>
      </c>
      <c r="F262">
        <v>3028515036</v>
      </c>
      <c r="G262" t="s">
        <v>42</v>
      </c>
    </row>
    <row r="263" spans="1:8">
      <c r="A263" t="str">
        <f>HYPERLINK("#Clientes!A40","CONTRABAJO LIBRO Y CAFÉ")</f>
        <v>CONTRABAJO LIBRO Y CAFÉ</v>
      </c>
      <c r="B263" t="s">
        <v>458</v>
      </c>
      <c r="C263" t="s">
        <v>692</v>
      </c>
      <c r="D263" t="s">
        <v>693</v>
      </c>
      <c r="E263" t="s">
        <v>442</v>
      </c>
      <c r="F263">
        <v>3028515036</v>
      </c>
      <c r="G263" t="s">
        <v>42</v>
      </c>
    </row>
    <row r="264" spans="1:8">
      <c r="A264" t="str">
        <f>HYPERLINK("#Clientes!A40","CONTRABAJO LIBRO Y CAFÉ")</f>
        <v>CONTRABAJO LIBRO Y CAFÉ</v>
      </c>
      <c r="B264" t="s">
        <v>459</v>
      </c>
      <c r="C264" t="s">
        <v>692</v>
      </c>
      <c r="D264" t="s">
        <v>693</v>
      </c>
      <c r="E264" t="s">
        <v>442</v>
      </c>
      <c r="F264">
        <v>3028515036</v>
      </c>
      <c r="G264" t="s">
        <v>42</v>
      </c>
    </row>
    <row r="265" spans="1:8">
      <c r="A265" t="str">
        <f>HYPERLINK("#Clientes!A40","CONTRABAJO LIBRO Y CAFÉ")</f>
        <v>CONTRABAJO LIBRO Y CAFÉ</v>
      </c>
      <c r="B265" t="s">
        <v>460</v>
      </c>
      <c r="C265" t="s">
        <v>692</v>
      </c>
      <c r="D265" t="s">
        <v>693</v>
      </c>
      <c r="E265" t="s">
        <v>442</v>
      </c>
      <c r="F265">
        <v>3028515036</v>
      </c>
      <c r="G265" t="s">
        <v>42</v>
      </c>
    </row>
    <row r="266" spans="1:8">
      <c r="A266" t="str">
        <f>HYPERLINK("#Clientes!A40","CONTRABAJO LIBRO Y CAFÉ")</f>
        <v>CONTRABAJO LIBRO Y CAFÉ</v>
      </c>
      <c r="B266" t="s">
        <v>461</v>
      </c>
      <c r="C266" t="s">
        <v>692</v>
      </c>
      <c r="D266" t="s">
        <v>693</v>
      </c>
      <c r="E266" t="s">
        <v>442</v>
      </c>
      <c r="F266">
        <v>3028515036</v>
      </c>
      <c r="G266" t="s">
        <v>42</v>
      </c>
    </row>
    <row r="267" spans="1:8">
      <c r="A267" t="str">
        <f>HYPERLINK("#Clientes!A40","CONTRABAJO LIBRO Y CAFÉ")</f>
        <v>CONTRABAJO LIBRO Y CAFÉ</v>
      </c>
      <c r="B267" t="s">
        <v>462</v>
      </c>
      <c r="C267" t="s">
        <v>692</v>
      </c>
      <c r="D267" t="s">
        <v>693</v>
      </c>
      <c r="E267" t="s">
        <v>442</v>
      </c>
      <c r="F267">
        <v>3028515036</v>
      </c>
      <c r="G267" t="s">
        <v>42</v>
      </c>
    </row>
    <row r="268" spans="1:8">
      <c r="A268" t="str">
        <f>HYPERLINK("#Clientes!A41","Diego Beltrán")</f>
        <v>Diego Beltrán</v>
      </c>
      <c r="B268" t="s">
        <v>454</v>
      </c>
      <c r="C268" t="s">
        <v>694</v>
      </c>
      <c r="D268" t="s">
        <v>695</v>
      </c>
      <c r="E268" t="s">
        <v>320</v>
      </c>
      <c r="F268">
        <v>3105694909</v>
      </c>
      <c r="G268" t="s">
        <v>42</v>
      </c>
    </row>
    <row r="269" spans="1:8">
      <c r="A269" t="str">
        <f>HYPERLINK("#Clientes!A41","Diego Beltrán")</f>
        <v>Diego Beltrán</v>
      </c>
      <c r="B269" t="s">
        <v>457</v>
      </c>
      <c r="C269" t="s">
        <v>696</v>
      </c>
      <c r="D269" t="s">
        <v>697</v>
      </c>
      <c r="E269" t="s">
        <v>320</v>
      </c>
      <c r="F269">
        <v>3209305519</v>
      </c>
      <c r="G269" t="s">
        <v>42</v>
      </c>
    </row>
    <row r="270" spans="1:8">
      <c r="A270" t="str">
        <f>HYPERLINK("#Clientes!A41","Diego Beltrán")</f>
        <v>Diego Beltrán</v>
      </c>
      <c r="B270" t="s">
        <v>458</v>
      </c>
      <c r="C270" t="s">
        <v>694</v>
      </c>
      <c r="D270" t="s">
        <v>695</v>
      </c>
      <c r="E270" t="s">
        <v>320</v>
      </c>
      <c r="F270">
        <v>3105694909</v>
      </c>
      <c r="G270" t="s">
        <v>42</v>
      </c>
    </row>
    <row r="271" spans="1:8">
      <c r="A271" t="str">
        <f>HYPERLINK("#Clientes!A41","Diego Beltrán")</f>
        <v>Diego Beltrán</v>
      </c>
      <c r="B271" t="s">
        <v>459</v>
      </c>
      <c r="C271" t="s">
        <v>694</v>
      </c>
      <c r="D271" t="s">
        <v>695</v>
      </c>
      <c r="E271" t="s">
        <v>320</v>
      </c>
      <c r="F271">
        <v>3105694909</v>
      </c>
      <c r="G271" t="s">
        <v>42</v>
      </c>
    </row>
    <row r="272" spans="1:8">
      <c r="A272" t="str">
        <f>HYPERLINK("#Clientes!A41","Diego Beltrán")</f>
        <v>Diego Beltrán</v>
      </c>
      <c r="B272" t="s">
        <v>460</v>
      </c>
      <c r="C272" t="s">
        <v>694</v>
      </c>
      <c r="D272" t="s">
        <v>695</v>
      </c>
      <c r="E272" t="s">
        <v>320</v>
      </c>
      <c r="F272">
        <v>3105694909</v>
      </c>
      <c r="G272" t="s">
        <v>42</v>
      </c>
    </row>
    <row r="273" spans="1:8">
      <c r="A273" t="str">
        <f>HYPERLINK("#Clientes!A41","Diego Beltrán")</f>
        <v>Diego Beltrán</v>
      </c>
      <c r="B273" t="s">
        <v>461</v>
      </c>
      <c r="C273" t="s">
        <v>694</v>
      </c>
      <c r="D273" t="s">
        <v>695</v>
      </c>
      <c r="E273" t="s">
        <v>320</v>
      </c>
      <c r="F273">
        <v>3105694909</v>
      </c>
      <c r="G273" t="s">
        <v>42</v>
      </c>
    </row>
    <row r="274" spans="1:8">
      <c r="A274" t="str">
        <f>HYPERLINK("#Clientes!A41","Diego Beltrán")</f>
        <v>Diego Beltrán</v>
      </c>
      <c r="B274" t="s">
        <v>462</v>
      </c>
      <c r="C274" t="s">
        <v>694</v>
      </c>
      <c r="D274" t="s">
        <v>695</v>
      </c>
      <c r="E274" t="s">
        <v>320</v>
      </c>
      <c r="F274">
        <v>3105694909</v>
      </c>
      <c r="G274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Sonia Hurtado" display="Sonia Hurtado"/>
    <hyperlink ref="A227" r:id="rId_hyperlink_226" tooltip="Sonia Hurtado" display="Sonia Hurtado"/>
    <hyperlink ref="A228" r:id="rId_hyperlink_227" tooltip="Sonia Hurtado" display="Sonia Hurtado"/>
    <hyperlink ref="A229" r:id="rId_hyperlink_228" tooltip="Sonia Hurtado" display="Sonia Hurtado"/>
    <hyperlink ref="A230" r:id="rId_hyperlink_229" tooltip="Sonia Hurtado" display="Sonia Hurtado"/>
    <hyperlink ref="A231" r:id="rId_hyperlink_230" tooltip="Sonia Hurtado" display="Sonia Hurtado"/>
    <hyperlink ref="A232" r:id="rId_hyperlink_231" tooltip="Sonia Hurtado" display="Sonia Hurtado"/>
    <hyperlink ref="A233" r:id="rId_hyperlink_232" tooltip="Paola Roa" display="Paola Roa"/>
    <hyperlink ref="A234" r:id="rId_hyperlink_233" tooltip="Paola Roa" display="Paola Roa"/>
    <hyperlink ref="A235" r:id="rId_hyperlink_234" tooltip="Paola Roa" display="Paola Roa"/>
    <hyperlink ref="A236" r:id="rId_hyperlink_235" tooltip="Paola Roa" display="Paola Roa"/>
    <hyperlink ref="A237" r:id="rId_hyperlink_236" tooltip="Paola Roa" display="Paola Roa"/>
    <hyperlink ref="A238" r:id="rId_hyperlink_237" tooltip="Paola Roa" display="Paola Roa"/>
    <hyperlink ref="A239" r:id="rId_hyperlink_238" tooltip="Paola Roa" display="Paola Roa"/>
    <hyperlink ref="A240" r:id="rId_hyperlink_239" tooltip="Alejandra Quintero" display="Alejandra Quintero"/>
    <hyperlink ref="A241" r:id="rId_hyperlink_240" tooltip="Alejandra Quintero" display="Alejandra Quintero"/>
    <hyperlink ref="A242" r:id="rId_hyperlink_241" tooltip="Alejandra Quintero" display="Alejandra Quintero"/>
    <hyperlink ref="A243" r:id="rId_hyperlink_242" tooltip="Alejandra Quintero" display="Alejandra Quintero"/>
    <hyperlink ref="A244" r:id="rId_hyperlink_243" tooltip="Alejandra Quintero" display="Alejandra Quintero"/>
    <hyperlink ref="A245" r:id="rId_hyperlink_244" tooltip="Alejandra Quintero" display="Alejandra Quintero"/>
    <hyperlink ref="A246" r:id="rId_hyperlink_245" tooltip="Alejandra Quintero" display="Alejandra Quintero"/>
    <hyperlink ref="A247" r:id="rId_hyperlink_246" tooltip="ASOCIACION DE AMIGOS DEL MUSEO NACIONAL" display="ASOCIACION DE AMIGOS DEL MUSEO NACIONAL"/>
    <hyperlink ref="A248" r:id="rId_hyperlink_247" tooltip="ASOCIACION DE AMIGOS DEL MUSEO NACIONAL" display="ASOCIACION DE AMIGOS DEL MUSEO NACIONAL"/>
    <hyperlink ref="A249" r:id="rId_hyperlink_248" tooltip="ASOCIACION DE AMIGOS DEL MUSEO NACIONAL" display="ASOCIACION DE AMIGOS DEL MUSEO NACIONAL"/>
    <hyperlink ref="A250" r:id="rId_hyperlink_249" tooltip="ASOCIACION DE AMIGOS DEL MUSEO NACIONAL" display="ASOCIACION DE AMIGOS DEL MUSEO NACIONAL"/>
    <hyperlink ref="A251" r:id="rId_hyperlink_250" tooltip="ASOCIACION DE AMIGOS DEL MUSEO NACIONAL" display="ASOCIACION DE AMIGOS DEL MUSEO NACIONAL"/>
    <hyperlink ref="A252" r:id="rId_hyperlink_251" tooltip="ASOCIACION DE AMIGOS DEL MUSEO NACIONAL" display="ASOCIACION DE AMIGOS DEL MUSEO NACIONAL"/>
    <hyperlink ref="A253" r:id="rId_hyperlink_252" tooltip="ASOCIACION DE AMIGOS DEL MUSEO NACIONAL" display="ASOCIACION DE AMIGOS DEL MUSEO NACIONAL"/>
    <hyperlink ref="A254" r:id="rId_hyperlink_253" tooltip="Carlos Salazar" display="Carlos Salazar"/>
    <hyperlink ref="A255" r:id="rId_hyperlink_254" tooltip="Carlos Salazar" display="Carlos Salazar"/>
    <hyperlink ref="A256" r:id="rId_hyperlink_255" tooltip="Carlos Salazar" display="Carlos Salazar"/>
    <hyperlink ref="A257" r:id="rId_hyperlink_256" tooltip="Carlos Salazar" display="Carlos Salazar"/>
    <hyperlink ref="A258" r:id="rId_hyperlink_257" tooltip="Carlos Salazar" display="Carlos Salazar"/>
    <hyperlink ref="A259" r:id="rId_hyperlink_258" tooltip="Carlos Salazar" display="Carlos Salazar"/>
    <hyperlink ref="A260" r:id="rId_hyperlink_259" tooltip="Carlos Salazar" display="Carlos Salazar"/>
    <hyperlink ref="A261" r:id="rId_hyperlink_260" tooltip="CONTRABAJO LIBRO Y CAFÉ" display="CONTRABAJO LIBRO Y CAFÉ"/>
    <hyperlink ref="A262" r:id="rId_hyperlink_261" tooltip="CONTRABAJO LIBRO Y CAFÉ" display="CONTRABAJO LIBRO Y CAFÉ"/>
    <hyperlink ref="A263" r:id="rId_hyperlink_262" tooltip="CONTRABAJO LIBRO Y CAFÉ" display="CONTRABAJO LIBRO Y CAFÉ"/>
    <hyperlink ref="A264" r:id="rId_hyperlink_263" tooltip="CONTRABAJO LIBRO Y CAFÉ" display="CONTRABAJO LIBRO Y CAFÉ"/>
    <hyperlink ref="A265" r:id="rId_hyperlink_264" tooltip="CONTRABAJO LIBRO Y CAFÉ" display="CONTRABAJO LIBRO Y CAFÉ"/>
    <hyperlink ref="A266" r:id="rId_hyperlink_265" tooltip="CONTRABAJO LIBRO Y CAFÉ" display="CONTRABAJO LIBRO Y CAFÉ"/>
    <hyperlink ref="A267" r:id="rId_hyperlink_266" tooltip="CONTRABAJO LIBRO Y CAFÉ" display="CONTRABAJO LIBRO Y CAFÉ"/>
    <hyperlink ref="A268" r:id="rId_hyperlink_267" tooltip="Diego Beltrán" display="Diego Beltrán"/>
    <hyperlink ref="A269" r:id="rId_hyperlink_268" tooltip="Diego Beltrán" display="Diego Beltrán"/>
    <hyperlink ref="A270" r:id="rId_hyperlink_269" tooltip="Diego Beltrán" display="Diego Beltrán"/>
    <hyperlink ref="A271" r:id="rId_hyperlink_270" tooltip="Diego Beltrán" display="Diego Beltrán"/>
    <hyperlink ref="A272" r:id="rId_hyperlink_271" tooltip="Diego Beltrán" display="Diego Beltrán"/>
    <hyperlink ref="A273" r:id="rId_hyperlink_272" tooltip="Diego Beltrán" display="Diego Beltrán"/>
    <hyperlink ref="A274" r:id="rId_hyperlink_273" tooltip="Diego Beltrán" display="Diego Beltrán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336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51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322</v>
      </c>
      <c r="B1" t="s">
        <v>29</v>
      </c>
      <c r="C1" t="s">
        <v>698</v>
      </c>
    </row>
    <row r="2" spans="1:4">
      <c r="A2" t="str">
        <f>HYPERLINK("#Clientes!A3","TODO LIBROS SALAZAR SAS")</f>
        <v>TODO LIBROS SALAZAR SAS</v>
      </c>
      <c r="B2" t="s">
        <v>699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700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701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702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703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704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705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706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699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700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701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702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707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703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705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704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706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708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709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710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706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708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709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702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710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706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711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699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700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701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702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703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705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704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706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712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699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701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703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704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705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706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708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709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702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710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704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711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706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708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709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702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713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704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705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710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706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712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699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701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703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704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705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706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708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709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702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710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713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704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714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711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705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706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699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700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701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702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703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713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704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707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705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714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706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708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709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704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702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710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706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712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699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701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702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703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704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705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707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711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706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712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699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700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701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702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703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705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704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706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712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708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709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702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710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706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712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699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701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703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713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704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700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702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707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705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706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712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699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700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701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702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703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704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705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706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712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699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700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701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702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705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704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707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703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713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706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712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699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700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701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702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707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703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713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704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714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711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705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706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712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699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701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702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707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703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705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704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706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699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701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700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702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707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703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705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711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704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706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699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700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701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702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703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713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704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707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714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711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705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706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699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701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702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703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700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713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704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705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706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699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701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702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703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704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705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706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708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709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702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710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713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704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711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705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706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699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700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701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702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703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713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704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705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706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699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700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713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704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705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703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701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702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707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706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712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708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709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702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710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706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708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709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710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704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706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708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709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702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710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713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704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714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711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705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706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712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699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700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701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702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707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703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713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714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705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704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706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709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702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708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713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704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710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706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712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HYPERLINK("#Clientes!A35","Sonia Hurtado")</f>
        <v>Sonia Hurtado</v>
      </c>
      <c r="B278" t="s">
        <v>708</v>
      </c>
      <c r="C278" t="str">
        <f>HYPERLINK("archivos\cliente\90\whatsapp-image-2022-09-28-at-7-33-37-am-63343f4094393.jpg", "WhatsApp Image 2022-09-28 at 7.33.37 AM.jpeg")</f>
        <v>WhatsApp Image 2022-09-28 at 7.33.37 AM.jpeg</v>
      </c>
    </row>
    <row r="279" spans="1:4">
      <c r="A279" t="str">
        <f>HYPERLINK("#Clientes!A35","Sonia Hurtado")</f>
        <v>Sonia Hurtado</v>
      </c>
      <c r="B279" t="s">
        <v>702</v>
      </c>
      <c r="C279" t="str">
        <f>HYPERLINK("archivos\cliente\90\whatsapp-image-2022-09-28-at-7-33-36-am-63343f50d0d85.jpg", "WhatsApp Image 2022-09-28 at 7.33.36 AM.jpeg")</f>
        <v>WhatsApp Image 2022-09-28 at 7.33.36 AM.jpeg</v>
      </c>
    </row>
    <row r="280" spans="1:4">
      <c r="A280" t="str">
        <f>HYPERLINK("#Clientes!A35","Sonia Hurtado")</f>
        <v>Sonia Hurtado</v>
      </c>
      <c r="B280" t="s">
        <v>709</v>
      </c>
      <c r="C280" t="str">
        <f>HYPERLINK("archivos\cliente\90\whatsapp-image-2022-09-28-at-7-38-06-am-63344069ac42c.jpg", "WhatsApp Image 2022-09-28 at 7.38.06 AM.jpeg")</f>
        <v>WhatsApp Image 2022-09-28 at 7.38.06 AM.jpeg</v>
      </c>
    </row>
    <row r="281" spans="1:4">
      <c r="A281" t="str">
        <f>HYPERLINK("#Clientes!A35","Sonia Hurtado")</f>
        <v>Sonia Hurtado</v>
      </c>
      <c r="B281" t="s">
        <v>713</v>
      </c>
      <c r="C281" t="str">
        <f>HYPERLINK("archivos\cliente\90\whatsapp-image-2022-09-28-at-7-39-26-am-6334408b6734b.jpg", "WhatsApp Image 2022-09-28 at 7.39.26 AM.jpeg")</f>
        <v>WhatsApp Image 2022-09-28 at 7.39.26 AM.jpeg</v>
      </c>
    </row>
    <row r="282" spans="1:4">
      <c r="A282" t="str">
        <f>HYPERLINK("#Clientes!A35","Sonia Hurtado")</f>
        <v>Sonia Hurtado</v>
      </c>
      <c r="B282" t="s">
        <v>710</v>
      </c>
      <c r="C282" t="str">
        <f>HYPERLINK("archivos\cliente\90\camscanner-09-28-2022-15-45-6334bac55bf1f.pdf", "CamScanner 09-28-2022 15.45.pdf")</f>
        <v>CamScanner 09-28-2022 15.45.pdf</v>
      </c>
    </row>
    <row r="283" spans="1:4">
      <c r="A283" t="str">
        <f>HYPERLINK("#Clientes!A35","Sonia Hurtado")</f>
        <v>Sonia Hurtado</v>
      </c>
      <c r="B283" t="s">
        <v>706</v>
      </c>
      <c r="C283" t="str">
        <f>HYPERLINK("archivos\cliente\90\whatsapp-image-2022-09-28-at-4-22-53-pm-6334bb3cdfd2b.jpg", "WhatsApp Image 2022-09-28 at 4.22.53 PM.jpeg")</f>
        <v>WhatsApp Image 2022-09-28 at 4.22.53 PM.jpeg</v>
      </c>
    </row>
    <row r="284" spans="1:4">
      <c r="A284" t="str">
        <f>HYPERLINK("#Clientes!A36","Paola Roa")</f>
        <v>Paola Roa</v>
      </c>
      <c r="B284" t="s">
        <v>708</v>
      </c>
      <c r="C284" t="str">
        <f>HYPERLINK("archivos\cliente\97\rut-632dbc4ef1c27.pdf", "Rut.pdf")</f>
        <v>Rut.pdf</v>
      </c>
    </row>
    <row r="285" spans="1:4">
      <c r="A285" t="str">
        <f>HYPERLINK("#Clientes!A36","Paola Roa")</f>
        <v>Paola Roa</v>
      </c>
      <c r="B285" t="s">
        <v>709</v>
      </c>
      <c r="C285" t="str">
        <f>HYPERLINK("archivos\cliente\97\cedula-paola-1-632dbcbbd82c8.pdf", "Cédula Paola (1).pdf")</f>
        <v>Cédula Paola (1).pdf</v>
      </c>
    </row>
    <row r="286" spans="1:4">
      <c r="A286" t="str">
        <f>HYPERLINK("#Clientes!A36","Paola Roa")</f>
        <v>Paola Roa</v>
      </c>
      <c r="B286" t="s">
        <v>702</v>
      </c>
      <c r="C286" t="str">
        <f>HYPERLINK("archivos\cliente\97\referencia-bancaria-632dbdc46832c.pdf", "Referencia Bancaria.pdf")</f>
        <v>Referencia Bancaria.pdf</v>
      </c>
    </row>
    <row r="287" spans="1:4">
      <c r="A287" t="str">
        <f>HYPERLINK("#Clientes!A36","Paola Roa")</f>
        <v>Paola Roa</v>
      </c>
      <c r="B287" t="s">
        <v>710</v>
      </c>
      <c r="C287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88" spans="1:4">
      <c r="A288" t="str">
        <f>HYPERLINK("#Clientes!A36","Paola Roa")</f>
        <v>Paola Roa</v>
      </c>
      <c r="B288" t="s">
        <v>713</v>
      </c>
      <c r="C288" t="str">
        <f>HYPERLINK("archivos\cliente\97\extracto-198003571-202206-cta-ahorros-6198-632dbecbe86ed.pdf", "Extracto_198003571_202206_CTA_AHORROS_6198.pdf")</f>
        <v>Extracto_198003571_202206_CTA_AHORROS_6198.pdf</v>
      </c>
    </row>
    <row r="289" spans="1:4">
      <c r="A289" t="str">
        <f>HYPERLINK("#Clientes!A36","Paola Roa")</f>
        <v>Paola Roa</v>
      </c>
      <c r="B289" t="s">
        <v>704</v>
      </c>
      <c r="C289" t="str">
        <f>HYPERLINK("archivos\cliente\97\rta-ano-2021-1-632dbf4deaa16.pdf", "Rta año 2021 (1).pdf")</f>
        <v>Rta año 2021 (1).pdf</v>
      </c>
    </row>
    <row r="290" spans="1:4">
      <c r="A290" t="str">
        <f>HYPERLINK("#Clientes!A36","Paola Roa")</f>
        <v>Paola Roa</v>
      </c>
      <c r="B290" t="s">
        <v>705</v>
      </c>
      <c r="C290" t="str">
        <f>HYPERLINK("archivos\cliente\97\balance-paola-roa-2021-632dbf748bd79.pdf", "BALANCE PAOLA ROA 2021.pdf")</f>
        <v>BALANCE PAOLA ROA 2021.pdf</v>
      </c>
    </row>
    <row r="291" spans="1:4">
      <c r="A291" t="str">
        <f>HYPERLINK("#Clientes!A36","Paola Roa")</f>
        <v>Paola Roa</v>
      </c>
      <c r="B291" t="s">
        <v>706</v>
      </c>
      <c r="C291" t="str">
        <f>HYPERLINK("archivos\cliente\97\firma-632dc06d8eb71.jpg", "firma.jpg")</f>
        <v>firma.jpg</v>
      </c>
    </row>
    <row r="292" spans="1:4">
      <c r="A292" t="str">
        <f>HYPERLINK("#Clientes!A37","Alejandra Quintero")</f>
        <v>Alejandra Quintero</v>
      </c>
      <c r="B292" t="s">
        <v>708</v>
      </c>
      <c r="C292" t="str">
        <f>HYPERLINK("archivos\cliente\103\2022-05-08-rut-63336c430dacd.pdf", "2022 05 08 RUT.pdf")</f>
        <v>2022 05 08 RUT.pdf</v>
      </c>
    </row>
    <row r="293" spans="1:4">
      <c r="A293" t="str">
        <f>HYPERLINK("#Clientes!A37","Alejandra Quintero")</f>
        <v>Alejandra Quintero</v>
      </c>
      <c r="B293" t="s">
        <v>709</v>
      </c>
      <c r="C293" t="str">
        <f>HYPERLINK("archivos\cliente\103\ce-dula-amqr-63336c5d4f9bb.pdf", "Cédula AMQR.pdf")</f>
        <v>Cédula AMQR.pdf</v>
      </c>
    </row>
    <row r="294" spans="1:4">
      <c r="A294" t="str">
        <f>HYPERLINK("#Clientes!A37","Alejandra Quintero")</f>
        <v>Alejandra Quintero</v>
      </c>
      <c r="B294" t="s">
        <v>702</v>
      </c>
      <c r="C294" t="str">
        <f>HYPERLINK("archivos\cliente\103\2022-certificado-bancario-63336c663115b.pdf", "2022 Certificado bancario.pdf")</f>
        <v>2022 Certificado bancario.pdf</v>
      </c>
    </row>
    <row r="295" spans="1:4">
      <c r="A295" t="str">
        <f>HYPERLINK("#Clientes!A37","Alejandra Quintero")</f>
        <v>Alejandra Quintero</v>
      </c>
      <c r="B295" t="s">
        <v>704</v>
      </c>
      <c r="C295" t="str">
        <f>HYPERLINK("archivos\cliente\103\renta-2021-alejandra-quintero-2117674408498-1-63336cac508ec.pdf", "Renta 2021 Alejandra Quintero 2117674408498(1).pdf")</f>
        <v>Renta 2021 Alejandra Quintero 2117674408498(1).pdf</v>
      </c>
    </row>
    <row r="296" spans="1:4">
      <c r="A296" t="str">
        <f>HYPERLINK("#Clientes!A37","Alejandra Quintero")</f>
        <v>Alejandra Quintero</v>
      </c>
      <c r="B296" t="s">
        <v>710</v>
      </c>
      <c r="C296" t="str">
        <f>HYPERLINK("archivos\cliente\103\carta-taschen-63336d34a5114.pdf", "Carta Taschen.pdf")</f>
        <v>Carta Taschen.pdf</v>
      </c>
    </row>
    <row r="297" spans="1:4">
      <c r="A297" t="str">
        <f>HYPERLINK("#Clientes!A37","Alejandra Quintero")</f>
        <v>Alejandra Quintero</v>
      </c>
      <c r="B297" t="s">
        <v>706</v>
      </c>
      <c r="C297" t="str">
        <f>HYPERLINK("archivos\cliente\103\firma-63336dcb4abcc.png", "Firma.png")</f>
        <v>Firma.png</v>
      </c>
    </row>
    <row r="298" spans="1:4">
      <c r="A298" t="str">
        <f>HYPERLINK("#Clientes!A37","Alejandra Quintero")</f>
        <v>Alejandra Quintero</v>
      </c>
      <c r="B298" t="s">
        <v>712</v>
      </c>
      <c r="C298" t="str">
        <f>HYPERLINK("archivos\cliente\103\huella-digital-alejandra-63336dcb4aefb.jpg", "Huella digital Alejandra.jpg")</f>
        <v>Huella digital Alejandra.jpg</v>
      </c>
    </row>
    <row r="299" spans="1:4">
      <c r="A299" t="str">
        <f>HYPERLINK("#Clientes!A38","ASOCIACION DE AMIGOS DEL MUSEO NACIONAL")</f>
        <v>ASOCIACION DE AMIGOS DEL MUSEO NACIONAL</v>
      </c>
      <c r="B299" t="s">
        <v>699</v>
      </c>
      <c r="C299" t="str">
        <f>HYPERLINK("archivos\cliente\104\rut-63349feeb0241.pdf", "RUT.pdf")</f>
        <v>RUT.pdf</v>
      </c>
    </row>
    <row r="300" spans="1:4">
      <c r="A300" t="str">
        <f>HYPERLINK("#Clientes!A38","ASOCIACION DE AMIGOS DEL MUSEO NACIONAL")</f>
        <v>ASOCIACION DE AMIGOS DEL MUSEO NACIONAL</v>
      </c>
      <c r="B300" t="s">
        <v>700</v>
      </c>
      <c r="C300" t="str">
        <f>HYPERLINK("archivos\cliente\104\rut-holguin-6334a07372bb5.pdf", "Rut Holguin.pdf")</f>
        <v>Rut Holguin.pdf</v>
      </c>
    </row>
    <row r="301" spans="1:4">
      <c r="A301" t="str">
        <f>HYPERLINK("#Clientes!A38","ASOCIACION DE AMIGOS DEL MUSEO NACIONAL")</f>
        <v>ASOCIACION DE AMIGOS DEL MUSEO NACIONAL</v>
      </c>
      <c r="B301" t="s">
        <v>701</v>
      </c>
      <c r="C301" t="str">
        <f>HYPERLINK("archivos\cliente\104\cedula-de-ciudadania-rlegal-mdla-6334a09249e67.pdf", "Cedula de ciudadania RLegal Mdla.pdf")</f>
        <v>Cedula de ciudadania RLegal Mdla.pdf</v>
      </c>
    </row>
    <row r="302" spans="1:4">
      <c r="A302" t="str">
        <f>HYPERLINK("#Clientes!A38","ASOCIACION DE AMIGOS DEL MUSEO NACIONAL")</f>
        <v>ASOCIACION DE AMIGOS DEL MUSEO NACIONAL</v>
      </c>
      <c r="B302" t="s">
        <v>702</v>
      </c>
      <c r="C302" t="str">
        <f>HYPERLINK("archivos\cliente\104\itau-8530-6334a09c70886.pdf", "Itau 8530.pdf")</f>
        <v>Itau 8530.pdf</v>
      </c>
    </row>
    <row r="303" spans="1:4">
      <c r="A303" t="str">
        <f>HYPERLINK("#Clientes!A38","ASOCIACION DE AMIGOS DEL MUSEO NACIONAL")</f>
        <v>ASOCIACION DE AMIGOS DEL MUSEO NACIONAL</v>
      </c>
      <c r="B303" t="s">
        <v>703</v>
      </c>
      <c r="C303" t="str">
        <f>HYPERLINK("archivos\cliente\104\camara-de-comercio-sept-19-6334a110b910d.pdf", "Camara de comercio sept 19.pdf")</f>
        <v>Camara de comercio sept 19.pdf</v>
      </c>
    </row>
    <row r="304" spans="1:4">
      <c r="A304" t="str">
        <f>HYPERLINK("#Clientes!A38","ASOCIACION DE AMIGOS DEL MUSEO NACIONAL")</f>
        <v>ASOCIACION DE AMIGOS DEL MUSEO NACIONAL</v>
      </c>
      <c r="B304" t="s">
        <v>704</v>
      </c>
      <c r="C304" t="str">
        <f>HYPERLINK("archivos\cliente\104\renta2021-6334a123d49a7.pdf", "Renta2021.pdf")</f>
        <v>Renta2021.pdf</v>
      </c>
    </row>
    <row r="305" spans="1:4">
      <c r="A305" t="str">
        <f>HYPERLINK("#Clientes!A38","ASOCIACION DE AMIGOS DEL MUSEO NACIONAL")</f>
        <v>ASOCIACION DE AMIGOS DEL MUSEO NACIONAL</v>
      </c>
      <c r="B305" t="s">
        <v>705</v>
      </c>
      <c r="C305" t="str">
        <f>HYPERLINK("archivos\cliente\104\documentos-cierre-ano-2021-6334a13910841.pdf", "Documentos cierre año 2021.pdf")</f>
        <v>Documentos cierre año 2021.pdf</v>
      </c>
    </row>
    <row r="306" spans="1:4">
      <c r="A306" t="str">
        <f>HYPERLINK("#Clientes!A38","ASOCIACION DE AMIGOS DEL MUSEO NACIONAL")</f>
        <v>ASOCIACION DE AMIGOS DEL MUSEO NACIONAL</v>
      </c>
      <c r="B306" t="s">
        <v>706</v>
      </c>
      <c r="C306" t="str">
        <f>HYPERLINK("archivos\cliente\104\firma-mdla-6334a155c131a.jpg", "Firma Mdla.jpg")</f>
        <v>Firma Mdla.jpg</v>
      </c>
    </row>
    <row r="307" spans="1:4">
      <c r="A307" t="str">
        <f>HYPERLINK("#Clientes!A39","Carlos Salazar")</f>
        <v>Carlos Salazar</v>
      </c>
      <c r="B307" t="s">
        <v>708</v>
      </c>
      <c r="C307" t="str">
        <f>HYPERLINK("archivos\cliente\106\rut-actualizado-mayo-2022-633615162e4d1.pdf", "RUT ACTUALIZADO MAYO 2022.pdf")</f>
        <v>RUT ACTUALIZADO MAYO 2022.pdf</v>
      </c>
    </row>
    <row r="308" spans="1:4">
      <c r="A308" t="str">
        <f>HYPERLINK("#Clientes!A39","Carlos Salazar")</f>
        <v>Carlos Salazar</v>
      </c>
      <c r="B308" t="s">
        <v>709</v>
      </c>
      <c r="C308" t="str">
        <f>HYPERLINK("archivos\cliente\106\cedula-6336152aa46b4.pdf", "CEDULA.pdf")</f>
        <v>CEDULA.pdf</v>
      </c>
    </row>
    <row r="309" spans="1:4">
      <c r="A309" t="str">
        <f>HYPERLINK("#Clientes!A39","Carlos Salazar")</f>
        <v>Carlos Salazar</v>
      </c>
      <c r="B309" t="s">
        <v>702</v>
      </c>
      <c r="C309" t="str">
        <f>HYPERLINK("archivos\cliente\106\banco-davivienda-6336154486ec7.pdf", "BANCO DAVIVIENDA.pdf")</f>
        <v>BANCO DAVIVIENDA.pdf</v>
      </c>
    </row>
    <row r="310" spans="1:4">
      <c r="A310" t="str">
        <f>HYPERLINK("#Clientes!A39","Carlos Salazar")</f>
        <v>Carlos Salazar</v>
      </c>
      <c r="B310" t="s">
        <v>704</v>
      </c>
      <c r="C310" t="str">
        <f>HYPERLINK("archivos\cliente\106\declaracion-de-renta-2022-6336171d8f7a7.pdf", "DECLARACION DE RENTA 2022.pdf")</f>
        <v>DECLARACION DE RENTA 2022.pdf</v>
      </c>
    </row>
    <row r="311" spans="1:4">
      <c r="A311" t="str">
        <f>HYPERLINK("#Clientes!A39","Carlos Salazar")</f>
        <v>Carlos Salazar</v>
      </c>
      <c r="B311" t="s">
        <v>713</v>
      </c>
      <c r="C311" t="str">
        <f>HYPERLINK("archivos\cliente\106\extractos-635c5f330d0bd.pdf", "Extractos.pdf")</f>
        <v>Extractos.pdf</v>
      </c>
    </row>
    <row r="312" spans="1:4">
      <c r="A312" t="str">
        <f>HYPERLINK("#Clientes!A39","Carlos Salazar")</f>
        <v>Carlos Salazar</v>
      </c>
      <c r="B312" t="s">
        <v>714</v>
      </c>
      <c r="C312" t="str">
        <f>HYPERLINK("archivos\cliente\106\banco-2-635c606eeb520.pdf", "Banco 2.pdf")</f>
        <v>Banco 2.pdf</v>
      </c>
    </row>
    <row r="313" spans="1:4">
      <c r="A313" t="str">
        <f>HYPERLINK("#Clientes!A39","Carlos Salazar")</f>
        <v>Carlos Salazar</v>
      </c>
      <c r="B313" t="s">
        <v>710</v>
      </c>
      <c r="C313" t="str">
        <f>HYPERLINK("archivos\cliente\106\referencia-comercial-planeta-635bf4ba63498.pdf", "REFERENCIA COMERCIAL PLANETA.pdf")</f>
        <v>REFERENCIA COMERCIAL PLANETA.pdf</v>
      </c>
    </row>
    <row r="314" spans="1:4">
      <c r="A314" t="str">
        <f>HYPERLINK("#Clientes!A39","Carlos Salazar")</f>
        <v>Carlos Salazar</v>
      </c>
      <c r="B314" t="s">
        <v>705</v>
      </c>
      <c r="C314" t="str">
        <f>HYPERLINK("archivos\cliente\106\libreria-javier-2021-635c57bd81872.pdf", "LIBRERÍA JAVIER 2021.pdf")</f>
        <v>LIBRERÍA JAVIER 2021.pdf</v>
      </c>
    </row>
    <row r="315" spans="1:4">
      <c r="A315" t="str">
        <f>HYPERLINK("#Clientes!A39","Carlos Salazar")</f>
        <v>Carlos Salazar</v>
      </c>
      <c r="B315" t="s">
        <v>711</v>
      </c>
      <c r="C315" t="str">
        <f>HYPERLINK("archivos\cliente\106\referencia-comercial-penguin-random-63603e60bc072.pdf", "REFERENCIA COMERCIAL PENGUIN RANDOM.pdf")</f>
        <v>REFERENCIA COMERCIAL PENGUIN RANDOM.pdf</v>
      </c>
    </row>
    <row r="316" spans="1:4">
      <c r="A316" t="str">
        <f>HYPERLINK("#Clientes!A39","Carlos Salazar")</f>
        <v>Carlos Salazar</v>
      </c>
      <c r="B316" t="s">
        <v>706</v>
      </c>
      <c r="C316" t="str">
        <f>HYPERLINK("archivos\cliente\106\firma-6360402e0627e.jpg", "FIRMA.jpg")</f>
        <v>FIRMA.jpg</v>
      </c>
    </row>
    <row r="317" spans="1:4">
      <c r="A317" t="str">
        <f>HYPERLINK("#Clientes!A39","Carlos Salazar")</f>
        <v>Carlos Salazar</v>
      </c>
      <c r="B317" t="s">
        <v>712</v>
      </c>
      <c r="C317" t="str">
        <f>HYPERLINK("archivos\cliente\106\huella-6360402e06414.jpg", "HUELLA.jpg")</f>
        <v>HUELLA.jpg</v>
      </c>
    </row>
    <row r="318" spans="1:4">
      <c r="A318" t="str">
        <f>HYPERLINK("#Clientes!A40","CONTRABAJO LIBRO Y CAFÉ")</f>
        <v>CONTRABAJO LIBRO Y CAFÉ</v>
      </c>
      <c r="B318" t="s">
        <v>699</v>
      </c>
      <c r="C318" t="str">
        <f>HYPERLINK("archivos\cliente\108\rut-contrabajo-sas-2022-633de979398aa.pdf", "RUT CONTRABAJO SAS 2022.pdf")</f>
        <v>RUT CONTRABAJO SAS 2022.pdf</v>
      </c>
    </row>
    <row r="319" spans="1:4">
      <c r="A319" t="str">
        <f>HYPERLINK("#Clientes!A40","CONTRABAJO LIBRO Y CAFÉ")</f>
        <v>CONTRABAJO LIBRO Y CAFÉ</v>
      </c>
      <c r="B319" t="s">
        <v>700</v>
      </c>
      <c r="C319" t="str">
        <f>HYPERLINK("archivos\cliente\108\rut-monica-chacon-actual-2022-633deaa67749c.pdf", "RUT MONICA CHACON ACTUAL 2022.pdf")</f>
        <v>RUT MONICA CHACON ACTUAL 2022.pdf</v>
      </c>
    </row>
    <row r="320" spans="1:4">
      <c r="A320" t="str">
        <f>HYPERLINK("#Clientes!A40","CONTRABAJO LIBRO Y CAFÉ")</f>
        <v>CONTRABAJO LIBRO Y CAFÉ</v>
      </c>
      <c r="B320" t="s">
        <v>701</v>
      </c>
      <c r="C320" t="str">
        <f>HYPERLINK("archivos\cliente\108\ccmonicachacon-633deab05d06a.pdf", "ccmonicachacon.pdf")</f>
        <v>ccmonicachacon.pdf</v>
      </c>
    </row>
    <row r="321" spans="1:4">
      <c r="A321" t="str">
        <f>HYPERLINK("#Clientes!A40","CONTRABAJO LIBRO Y CAFÉ")</f>
        <v>CONTRABAJO LIBRO Y CAFÉ</v>
      </c>
      <c r="B321" t="s">
        <v>702</v>
      </c>
      <c r="C321" t="str">
        <f>HYPERLINK("archivos\cliente\108\certificado-bancodavivienda-633deab799aa5.pdf", "Certificado_bancoDavivienda.pdf")</f>
        <v>Certificado_bancoDavivienda.pdf</v>
      </c>
    </row>
    <row r="322" spans="1:4">
      <c r="A322" t="str">
        <f>HYPERLINK("#Clientes!A40","CONTRABAJO LIBRO Y CAFÉ")</f>
        <v>CONTRABAJO LIBRO Y CAFÉ</v>
      </c>
      <c r="B322" t="s">
        <v>707</v>
      </c>
      <c r="C322" t="str">
        <f>HYPERLINK("archivos\cliente\108\referencia-comercial-633deabf528a6.pdf", "Referencia_comercial.pdf")</f>
        <v>Referencia_comercial.pdf</v>
      </c>
    </row>
    <row r="323" spans="1:4">
      <c r="A323" t="str">
        <f>HYPERLINK("#Clientes!A40","CONTRABAJO LIBRO Y CAFÉ")</f>
        <v>CONTRABAJO LIBRO Y CAFÉ</v>
      </c>
      <c r="B323" t="s">
        <v>703</v>
      </c>
      <c r="C323" t="str">
        <f>HYPERLINK("archivos\cliente\108\certificado-de-existencia-633df731344d8.pdf", "CERTIFICADO DE EXISTENCIA.pdf")</f>
        <v>CERTIFICADO DE EXISTENCIA.pdf</v>
      </c>
    </row>
    <row r="324" spans="1:4">
      <c r="A324" t="str">
        <f>HYPERLINK("#Clientes!A40","CONTRABAJO LIBRO Y CAFÉ")</f>
        <v>CONTRABAJO LIBRO Y CAFÉ</v>
      </c>
      <c r="B324" t="s">
        <v>713</v>
      </c>
      <c r="C324" t="str">
        <f>HYPERLINK("archivos\cliente\108\extracto-junio2022-633df73ea2270.pdf", "Extracto_junio2022.pdf")</f>
        <v>Extracto_junio2022.pdf</v>
      </c>
    </row>
    <row r="325" spans="1:4">
      <c r="A325" t="str">
        <f>HYPERLINK("#Clientes!A40","CONTRABAJO LIBRO Y CAFÉ")</f>
        <v>CONTRABAJO LIBRO Y CAFÉ</v>
      </c>
      <c r="B325" t="s">
        <v>704</v>
      </c>
      <c r="C325" t="str">
        <f>HYPERLINK("archivos\cliente\108\renta-ano-2020-monica-633df770595db.pdf", "RENTA AÑO 2020 MONICA.pdf")</f>
        <v>RENTA AÑO 2020 MONICA.pdf</v>
      </c>
    </row>
    <row r="326" spans="1:4">
      <c r="A326" t="str">
        <f>HYPERLINK("#Clientes!A40","CONTRABAJO LIBRO Y CAFÉ")</f>
        <v>CONTRABAJO LIBRO Y CAFÉ</v>
      </c>
      <c r="B326" t="s">
        <v>705</v>
      </c>
      <c r="C326" t="str">
        <f>HYPERLINK("archivos\cliente\108\balance-incial-2022-contrabajo-firmado-633df7814aef2.pdf", "BALANCE INCIAL 2022 CONTRABAJO_firmado.pdf")</f>
        <v>BALANCE INCIAL 2022 CONTRABAJO_firmado.pdf</v>
      </c>
    </row>
    <row r="327" spans="1:4">
      <c r="A327" t="str">
        <f>HYPERLINK("#Clientes!A40","CONTRABAJO LIBRO Y CAFÉ")</f>
        <v>CONTRABAJO LIBRO Y CAFÉ</v>
      </c>
      <c r="B327" t="s">
        <v>706</v>
      </c>
      <c r="C327" t="str">
        <f>HYPERLINK("archivos\cliente\108\sin-titulo-633e021c305a9.png", "Sin título.png")</f>
        <v>Sin título.png</v>
      </c>
    </row>
    <row r="328" spans="1:4">
      <c r="A328" t="str">
        <f>HYPERLINK("#Clientes!A41","Diego Beltrán")</f>
        <v>Diego Beltrán</v>
      </c>
      <c r="B328" t="s">
        <v>708</v>
      </c>
      <c r="C328" t="str">
        <f>HYPERLINK("archivos\cliente\110\rut-635aeaf54228a.pdf", "RUT.pdf")</f>
        <v>RUT.pdf</v>
      </c>
    </row>
    <row r="329" spans="1:4">
      <c r="A329" t="str">
        <f>HYPERLINK("#Clientes!A41","Diego Beltrán")</f>
        <v>Diego Beltrán</v>
      </c>
      <c r="B329" t="s">
        <v>709</v>
      </c>
      <c r="C329" t="str">
        <f>HYPERLINK("archivos\cliente\110\cc-representante-legal-635aeafd76c63.pdf", "CC Representante Legal.pdf")</f>
        <v>CC Representante Legal.pdf</v>
      </c>
    </row>
    <row r="330" spans="1:4">
      <c r="A330" t="str">
        <f>HYPERLINK("#Clientes!A41","Diego Beltrán")</f>
        <v>Diego Beltrán</v>
      </c>
      <c r="B330" t="s">
        <v>702</v>
      </c>
      <c r="C330" t="str">
        <f>HYPERLINK("archivos\cliente\110\davivienda-certificacio-n-de-producto2811-635aeb0c8cd78.pdf", "Davivienda Certificación de producto2811.pdf")</f>
        <v>Davivienda Certificación de producto2811.pdf</v>
      </c>
    </row>
    <row r="331" spans="1:4">
      <c r="A331" t="str">
        <f>HYPERLINK("#Clientes!A41","Diego Beltrán")</f>
        <v>Diego Beltrán</v>
      </c>
      <c r="B331" t="s">
        <v>710</v>
      </c>
      <c r="C331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32" spans="1:4">
      <c r="A332" t="str">
        <f>HYPERLINK("#Clientes!A41","Diego Beltrán")</f>
        <v>Diego Beltrán</v>
      </c>
      <c r="B332" t="s">
        <v>713</v>
      </c>
      <c r="C332" t="str">
        <f>HYPERLINK("archivos\cliente\110\extracto-cuentadeahorros-2022-04-01t00-00-00-635aeb3f7aedf.pdf", "EXTRACTO_CuentadeAhorros_2022-04-01T00_00_00.pdf")</f>
        <v>EXTRACTO_CuentadeAhorros_2022-04-01T00_00_00.pdf</v>
      </c>
    </row>
    <row r="333" spans="1:4">
      <c r="A333" t="str">
        <f>HYPERLINK("#Clientes!A41","Diego Beltrán")</f>
        <v>Diego Beltrán</v>
      </c>
      <c r="B333" t="s">
        <v>704</v>
      </c>
      <c r="C333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34" spans="1:4">
      <c r="A334" t="str">
        <f>HYPERLINK("#Clientes!A41","Diego Beltrán")</f>
        <v>Diego Beltrán</v>
      </c>
      <c r="B334" t="s">
        <v>714</v>
      </c>
      <c r="C334" t="str">
        <f>HYPERLINK("archivos\cliente\110\referencia-bancaria-bdb-635aeba8cab85.pdf", "Referencia_Bancaria BdB.pdf")</f>
        <v>Referencia_Bancaria BdB.pdf</v>
      </c>
    </row>
    <row r="335" spans="1:4">
      <c r="A335" t="str">
        <f>HYPERLINK("#Clientes!A41","Diego Beltrán")</f>
        <v>Diego Beltrán</v>
      </c>
      <c r="B335" t="s">
        <v>706</v>
      </c>
      <c r="C335" t="str">
        <f>HYPERLINK("archivos\cliente\110\firma-635aee4cbb685.pdf", "Firma.pdf")</f>
        <v>Firma.pdf</v>
      </c>
    </row>
    <row r="336" spans="1:4">
      <c r="A336" t="str">
        <f>HYPERLINK("#Clientes!A41","Diego Beltrán")</f>
        <v>Diego Beltrán</v>
      </c>
      <c r="B336" t="s">
        <v>712</v>
      </c>
      <c r="C336" t="str">
        <f>HYPERLINK("archivos\cliente\110\huella-635aee4cbbb8e.pdf", "Huella.pdf")</f>
        <v>Huella.pdf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Sonia Hurtado" display="Sonia Hurtado"/>
    <hyperlink ref="C278" r:id="rId_hyperlink_554" tooltip="WhatsApp Image 2022-09-28 at 7.33.37 AM.jpeg" display="WhatsApp Image 2022-09-28 at 7.33.37 AM.jpeg"/>
    <hyperlink ref="A279" r:id="rId_hyperlink_555" tooltip="Sonia Hurtado" display="Sonia Hurtado"/>
    <hyperlink ref="C279" r:id="rId_hyperlink_556" tooltip="WhatsApp Image 2022-09-28 at 7.33.36 AM.jpeg" display="WhatsApp Image 2022-09-28 at 7.33.36 AM.jpeg"/>
    <hyperlink ref="A280" r:id="rId_hyperlink_557" tooltip="Sonia Hurtado" display="Sonia Hurtado"/>
    <hyperlink ref="C280" r:id="rId_hyperlink_558" tooltip="WhatsApp Image 2022-09-28 at 7.38.06 AM.jpeg" display="WhatsApp Image 2022-09-28 at 7.38.06 AM.jpeg"/>
    <hyperlink ref="A281" r:id="rId_hyperlink_559" tooltip="Sonia Hurtado" display="Sonia Hurtado"/>
    <hyperlink ref="C281" r:id="rId_hyperlink_560" tooltip="WhatsApp Image 2022-09-28 at 7.39.26 AM.jpeg" display="WhatsApp Image 2022-09-28 at 7.39.26 AM.jpeg"/>
    <hyperlink ref="A282" r:id="rId_hyperlink_561" tooltip="Sonia Hurtado" display="Sonia Hurtado"/>
    <hyperlink ref="C282" r:id="rId_hyperlink_562" tooltip="CamScanner 09-28-2022 15.45.pdf" display="CamScanner 09-28-2022 15.45.pdf"/>
    <hyperlink ref="A283" r:id="rId_hyperlink_563" tooltip="Sonia Hurtado" display="Sonia Hurtado"/>
    <hyperlink ref="C283" r:id="rId_hyperlink_564" tooltip="WhatsApp Image 2022-09-28 at 4.22.53 PM.jpeg" display="WhatsApp Image 2022-09-28 at 4.22.53 PM.jpeg"/>
    <hyperlink ref="A284" r:id="rId_hyperlink_565" tooltip="Paola Roa" display="Paola Roa"/>
    <hyperlink ref="C284" r:id="rId_hyperlink_566" tooltip="Rut.pdf" display="Rut.pdf"/>
    <hyperlink ref="A285" r:id="rId_hyperlink_567" tooltip="Paola Roa" display="Paola Roa"/>
    <hyperlink ref="C285" r:id="rId_hyperlink_568" tooltip="Cédula Paola (1).pdf" display="Cédula Paola (1).pdf"/>
    <hyperlink ref="A286" r:id="rId_hyperlink_569" tooltip="Paola Roa" display="Paola Roa"/>
    <hyperlink ref="C286" r:id="rId_hyperlink_570" tooltip="Referencia Bancaria.pdf" display="Referencia Bancaria.pdf"/>
    <hyperlink ref="A287" r:id="rId_hyperlink_571" tooltip="Paola Roa" display="Paola Roa"/>
    <hyperlink ref="C287" r:id="rId_hyperlink_572" tooltip="ROA URREGO PAOLA ISABEL - PROSA DEL MUNDO ESPACIO EDU.pdf" display="ROA URREGO PAOLA ISABEL - PROSA DEL MUNDO ESPACIO EDU.pdf"/>
    <hyperlink ref="A288" r:id="rId_hyperlink_573" tooltip="Paola Roa" display="Paola Roa"/>
    <hyperlink ref="C288" r:id="rId_hyperlink_574" tooltip="Extracto_198003571_202206_CTA_AHORROS_6198.pdf" display="Extracto_198003571_202206_CTA_AHORROS_6198.pdf"/>
    <hyperlink ref="A289" r:id="rId_hyperlink_575" tooltip="Paola Roa" display="Paola Roa"/>
    <hyperlink ref="C289" r:id="rId_hyperlink_576" tooltip="Rta año 2021 (1).pdf" display="Rta año 2021 (1).pdf"/>
    <hyperlink ref="A290" r:id="rId_hyperlink_577" tooltip="Paola Roa" display="Paola Roa"/>
    <hyperlink ref="C290" r:id="rId_hyperlink_578" tooltip="BALANCE PAOLA ROA 2021.pdf" display="BALANCE PAOLA ROA 2021.pdf"/>
    <hyperlink ref="A291" r:id="rId_hyperlink_579" tooltip="Paola Roa" display="Paola Roa"/>
    <hyperlink ref="C291" r:id="rId_hyperlink_580" tooltip="firma.jpg" display="firma.jpg"/>
    <hyperlink ref="A292" r:id="rId_hyperlink_581" tooltip="Alejandra Quintero" display="Alejandra Quintero"/>
    <hyperlink ref="C292" r:id="rId_hyperlink_582" tooltip="2022 05 08 RUT.pdf" display="2022 05 08 RUT.pdf"/>
    <hyperlink ref="A293" r:id="rId_hyperlink_583" tooltip="Alejandra Quintero" display="Alejandra Quintero"/>
    <hyperlink ref="C293" r:id="rId_hyperlink_584" tooltip="Cédula AMQR.pdf" display="Cédula AMQR.pdf"/>
    <hyperlink ref="A294" r:id="rId_hyperlink_585" tooltip="Alejandra Quintero" display="Alejandra Quintero"/>
    <hyperlink ref="C294" r:id="rId_hyperlink_586" tooltip="2022 Certificado bancario.pdf" display="2022 Certificado bancario.pdf"/>
    <hyperlink ref="A295" r:id="rId_hyperlink_587" tooltip="Alejandra Quintero" display="Alejandra Quintero"/>
    <hyperlink ref="C295" r:id="rId_hyperlink_588" tooltip="Renta 2021 Alejandra Quintero 2117674408498(1).pdf" display="Renta 2021 Alejandra Quintero 2117674408498(1).pdf"/>
    <hyperlink ref="A296" r:id="rId_hyperlink_589" tooltip="Alejandra Quintero" display="Alejandra Quintero"/>
    <hyperlink ref="C296" r:id="rId_hyperlink_590" tooltip="Carta Taschen.pdf" display="Carta Taschen.pdf"/>
    <hyperlink ref="A297" r:id="rId_hyperlink_591" tooltip="Alejandra Quintero" display="Alejandra Quintero"/>
    <hyperlink ref="C297" r:id="rId_hyperlink_592" tooltip="Firma.png" display="Firma.png"/>
    <hyperlink ref="A298" r:id="rId_hyperlink_593" tooltip="Alejandra Quintero" display="Alejandra Quintero"/>
    <hyperlink ref="C298" r:id="rId_hyperlink_594" tooltip="Huella digital Alejandra.jpg" display="Huella digital Alejandra.jpg"/>
    <hyperlink ref="A299" r:id="rId_hyperlink_595" tooltip="ASOCIACION DE AMIGOS DEL MUSEO NACIONAL" display="ASOCIACION DE AMIGOS DEL MUSEO NACIONAL"/>
    <hyperlink ref="C299" r:id="rId_hyperlink_596" tooltip="RUT.pdf" display="RUT.pdf"/>
    <hyperlink ref="A300" r:id="rId_hyperlink_597" tooltip="ASOCIACION DE AMIGOS DEL MUSEO NACIONAL" display="ASOCIACION DE AMIGOS DEL MUSEO NACIONAL"/>
    <hyperlink ref="C300" r:id="rId_hyperlink_598" tooltip="Rut Holguin.pdf" display="Rut Holguin.pdf"/>
    <hyperlink ref="A301" r:id="rId_hyperlink_599" tooltip="ASOCIACION DE AMIGOS DEL MUSEO NACIONAL" display="ASOCIACION DE AMIGOS DEL MUSEO NACIONAL"/>
    <hyperlink ref="C301" r:id="rId_hyperlink_600" tooltip="Cedula de ciudadania RLegal Mdla.pdf" display="Cedula de ciudadania RLegal Mdla.pdf"/>
    <hyperlink ref="A302" r:id="rId_hyperlink_601" tooltip="ASOCIACION DE AMIGOS DEL MUSEO NACIONAL" display="ASOCIACION DE AMIGOS DEL MUSEO NACIONAL"/>
    <hyperlink ref="C302" r:id="rId_hyperlink_602" tooltip="Itau 8530.pdf" display="Itau 8530.pdf"/>
    <hyperlink ref="A303" r:id="rId_hyperlink_603" tooltip="ASOCIACION DE AMIGOS DEL MUSEO NACIONAL" display="ASOCIACION DE AMIGOS DEL MUSEO NACIONAL"/>
    <hyperlink ref="C303" r:id="rId_hyperlink_604" tooltip="Camara de comercio sept 19.pdf" display="Camara de comercio sept 19.pdf"/>
    <hyperlink ref="A304" r:id="rId_hyperlink_605" tooltip="ASOCIACION DE AMIGOS DEL MUSEO NACIONAL" display="ASOCIACION DE AMIGOS DEL MUSEO NACIONAL"/>
    <hyperlink ref="C304" r:id="rId_hyperlink_606" tooltip="Renta2021.pdf" display="Renta2021.pdf"/>
    <hyperlink ref="A305" r:id="rId_hyperlink_607" tooltip="ASOCIACION DE AMIGOS DEL MUSEO NACIONAL" display="ASOCIACION DE AMIGOS DEL MUSEO NACIONAL"/>
    <hyperlink ref="C305" r:id="rId_hyperlink_608" tooltip="Documentos cierre año 2021.pdf" display="Documentos cierre año 2021.pdf"/>
    <hyperlink ref="A306" r:id="rId_hyperlink_609" tooltip="ASOCIACION DE AMIGOS DEL MUSEO NACIONAL" display="ASOCIACION DE AMIGOS DEL MUSEO NACIONAL"/>
    <hyperlink ref="C306" r:id="rId_hyperlink_610" tooltip="Firma Mdla.jpg" display="Firma Mdla.jpg"/>
    <hyperlink ref="A307" r:id="rId_hyperlink_611" tooltip="Carlos Salazar" display="Carlos Salazar"/>
    <hyperlink ref="C307" r:id="rId_hyperlink_612" tooltip="RUT ACTUALIZADO MAYO 2022.pdf" display="RUT ACTUALIZADO MAYO 2022.pdf"/>
    <hyperlink ref="A308" r:id="rId_hyperlink_613" tooltip="Carlos Salazar" display="Carlos Salazar"/>
    <hyperlink ref="C308" r:id="rId_hyperlink_614" tooltip="CEDULA.pdf" display="CEDULA.pdf"/>
    <hyperlink ref="A309" r:id="rId_hyperlink_615" tooltip="Carlos Salazar" display="Carlos Salazar"/>
    <hyperlink ref="C309" r:id="rId_hyperlink_616" tooltip="BANCO DAVIVIENDA.pdf" display="BANCO DAVIVIENDA.pdf"/>
    <hyperlink ref="A310" r:id="rId_hyperlink_617" tooltip="Carlos Salazar" display="Carlos Salazar"/>
    <hyperlink ref="C310" r:id="rId_hyperlink_618" tooltip="DECLARACION DE RENTA 2022.pdf" display="DECLARACION DE RENTA 2022.pdf"/>
    <hyperlink ref="A311" r:id="rId_hyperlink_619" tooltip="Carlos Salazar" display="Carlos Salazar"/>
    <hyperlink ref="C311" r:id="rId_hyperlink_620" tooltip="Extractos.pdf" display="Extractos.pdf"/>
    <hyperlink ref="A312" r:id="rId_hyperlink_621" tooltip="Carlos Salazar" display="Carlos Salazar"/>
    <hyperlink ref="C312" r:id="rId_hyperlink_622" tooltip="Banco 2.pdf" display="Banco 2.pdf"/>
    <hyperlink ref="A313" r:id="rId_hyperlink_623" tooltip="Carlos Salazar" display="Carlos Salazar"/>
    <hyperlink ref="C313" r:id="rId_hyperlink_624" tooltip="REFERENCIA COMERCIAL PLANETA.pdf" display="REFERENCIA COMERCIAL PLANETA.pdf"/>
    <hyperlink ref="A314" r:id="rId_hyperlink_625" tooltip="Carlos Salazar" display="Carlos Salazar"/>
    <hyperlink ref="C314" r:id="rId_hyperlink_626" tooltip="LIBRERÍA JAVIER 2021.pdf" display="LIBRERÍA JAVIER 2021.pdf"/>
    <hyperlink ref="A315" r:id="rId_hyperlink_627" tooltip="Carlos Salazar" display="Carlos Salazar"/>
    <hyperlink ref="C315" r:id="rId_hyperlink_628" tooltip="REFERENCIA COMERCIAL PENGUIN RANDOM.pdf" display="REFERENCIA COMERCIAL PENGUIN RANDOM.pdf"/>
    <hyperlink ref="A316" r:id="rId_hyperlink_629" tooltip="Carlos Salazar" display="Carlos Salazar"/>
    <hyperlink ref="C316" r:id="rId_hyperlink_630" tooltip="FIRMA.jpg" display="FIRMA.jpg"/>
    <hyperlink ref="A317" r:id="rId_hyperlink_631" tooltip="Carlos Salazar" display="Carlos Salazar"/>
    <hyperlink ref="C317" r:id="rId_hyperlink_632" tooltip="HUELLA.jpg" display="HUELLA.jpg"/>
    <hyperlink ref="A318" r:id="rId_hyperlink_633" tooltip="CONTRABAJO LIBRO Y CAFÉ" display="CONTRABAJO LIBRO Y CAFÉ"/>
    <hyperlink ref="C318" r:id="rId_hyperlink_634" tooltip="RUT CONTRABAJO SAS 2022.pdf" display="RUT CONTRABAJO SAS 2022.pdf"/>
    <hyperlink ref="A319" r:id="rId_hyperlink_635" tooltip="CONTRABAJO LIBRO Y CAFÉ" display="CONTRABAJO LIBRO Y CAFÉ"/>
    <hyperlink ref="C319" r:id="rId_hyperlink_636" tooltip="RUT MONICA CHACON ACTUAL 2022.pdf" display="RUT MONICA CHACON ACTUAL 2022.pdf"/>
    <hyperlink ref="A320" r:id="rId_hyperlink_637" tooltip="CONTRABAJO LIBRO Y CAFÉ" display="CONTRABAJO LIBRO Y CAFÉ"/>
    <hyperlink ref="C320" r:id="rId_hyperlink_638" tooltip="ccmonicachacon.pdf" display="ccmonicachacon.pdf"/>
    <hyperlink ref="A321" r:id="rId_hyperlink_639" tooltip="CONTRABAJO LIBRO Y CAFÉ" display="CONTRABAJO LIBRO Y CAFÉ"/>
    <hyperlink ref="C321" r:id="rId_hyperlink_640" tooltip="Certificado_bancoDavivienda.pdf" display="Certificado_bancoDavivienda.pdf"/>
    <hyperlink ref="A322" r:id="rId_hyperlink_641" tooltip="CONTRABAJO LIBRO Y CAFÉ" display="CONTRABAJO LIBRO Y CAFÉ"/>
    <hyperlink ref="C322" r:id="rId_hyperlink_642" tooltip="Referencia_comercial.pdf" display="Referencia_comercial.pdf"/>
    <hyperlink ref="A323" r:id="rId_hyperlink_643" tooltip="CONTRABAJO LIBRO Y CAFÉ" display="CONTRABAJO LIBRO Y CAFÉ"/>
    <hyperlink ref="C323" r:id="rId_hyperlink_644" tooltip="CERTIFICADO DE EXISTENCIA.pdf" display="CERTIFICADO DE EXISTENCIA.pdf"/>
    <hyperlink ref="A324" r:id="rId_hyperlink_645" tooltip="CONTRABAJO LIBRO Y CAFÉ" display="CONTRABAJO LIBRO Y CAFÉ"/>
    <hyperlink ref="C324" r:id="rId_hyperlink_646" tooltip="Extracto_junio2022.pdf" display="Extracto_junio2022.pdf"/>
    <hyperlink ref="A325" r:id="rId_hyperlink_647" tooltip="CONTRABAJO LIBRO Y CAFÉ" display="CONTRABAJO LIBRO Y CAFÉ"/>
    <hyperlink ref="C325" r:id="rId_hyperlink_648" tooltip="RENTA AÑO 2020 MONICA.pdf" display="RENTA AÑO 2020 MONICA.pdf"/>
    <hyperlink ref="A326" r:id="rId_hyperlink_649" tooltip="CONTRABAJO LIBRO Y CAFÉ" display="CONTRABAJO LIBRO Y CAFÉ"/>
    <hyperlink ref="C326" r:id="rId_hyperlink_650" tooltip="BALANCE INCIAL 2022 CONTRABAJO_firmado.pdf" display="BALANCE INCIAL 2022 CONTRABAJO_firmado.pdf"/>
    <hyperlink ref="A327" r:id="rId_hyperlink_651" tooltip="CONTRABAJO LIBRO Y CAFÉ" display="CONTRABAJO LIBRO Y CAFÉ"/>
    <hyperlink ref="C327" r:id="rId_hyperlink_652" tooltip="Sin título.png" display="Sin título.png"/>
    <hyperlink ref="A328" r:id="rId_hyperlink_653" tooltip="Diego Beltrán" display="Diego Beltrán"/>
    <hyperlink ref="C328" r:id="rId_hyperlink_654" tooltip="RUT.pdf" display="RUT.pdf"/>
    <hyperlink ref="A329" r:id="rId_hyperlink_655" tooltip="Diego Beltrán" display="Diego Beltrán"/>
    <hyperlink ref="C329" r:id="rId_hyperlink_656" tooltip="CC Representante Legal.pdf" display="CC Representante Legal.pdf"/>
    <hyperlink ref="A330" r:id="rId_hyperlink_657" tooltip="Diego Beltrán" display="Diego Beltrán"/>
    <hyperlink ref="C330" r:id="rId_hyperlink_658" tooltip="Davivienda Certificación de producto2811.pdf" display="Davivienda Certificación de producto2811.pdf"/>
    <hyperlink ref="A331" r:id="rId_hyperlink_659" tooltip="Diego Beltrán" display="Diego Beltrán"/>
    <hyperlink ref="C331" r:id="rId_hyperlink_660" tooltip="Referencia Comercial FCE- EL Callejón Librería.pdf" display="Referencia Comercial FCE- EL Callejón Librería.pdf"/>
    <hyperlink ref="A332" r:id="rId_hyperlink_661" tooltip="Diego Beltrán" display="Diego Beltrán"/>
    <hyperlink ref="C332" r:id="rId_hyperlink_662" tooltip="EXTRACTO_CuentadeAhorros_2022-04-01T00_00_00.pdf" display="EXTRACTO_CuentadeAhorros_2022-04-01T00_00_00.pdf"/>
    <hyperlink ref="A333" r:id="rId_hyperlink_663" tooltip="Diego Beltrán" display="Diego Beltrán"/>
    <hyperlink ref="C333" r:id="rId_hyperlink_664" tooltip="Certificado de ingresos y declaración renta 2020-2021.pdf" display="Certificado de ingresos y declaración renta 2020-2021.pdf"/>
    <hyperlink ref="A334" r:id="rId_hyperlink_665" tooltip="Diego Beltrán" display="Diego Beltrán"/>
    <hyperlink ref="C334" r:id="rId_hyperlink_666" tooltip="Referencia_Bancaria BdB.pdf" display="Referencia_Bancaria BdB.pdf"/>
    <hyperlink ref="A335" r:id="rId_hyperlink_667" tooltip="Diego Beltrán" display="Diego Beltrán"/>
    <hyperlink ref="C335" r:id="rId_hyperlink_668" tooltip="Firma.pdf" display="Firma.pdf"/>
    <hyperlink ref="A336" r:id="rId_hyperlink_669" tooltip="Diego Beltrán" display="Diego Beltrán"/>
    <hyperlink ref="C336" r:id="rId_hyperlink_670" tooltip="Huella.pdf" display="Huell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2022-11-01T16:03:42-04:00</dcterms:created>
  <dcterms:modified xsi:type="dcterms:W3CDTF">2022-11-01T16:03:42-04:00</dcterms:modified>
  <dc:title>Untitled Spreadsheet</dc:title>
  <dc:description/>
  <dc:subject/>
  <cp:keywords/>
  <cp:category/>
</cp:coreProperties>
</file>